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15" windowWidth="5865" windowHeight="3390" activeTab="3"/>
  </bookViews>
  <sheets>
    <sheet name="Cuestionario" sheetId="3" r:id="rId1"/>
    <sheet name="Datos" sheetId="1" r:id="rId2"/>
    <sheet name="Hoja1" sheetId="5" r:id="rId3"/>
    <sheet name="Soluciones" sheetId="4" r:id="rId4"/>
  </sheets>
  <calcPr calcId="144525"/>
</workbook>
</file>

<file path=xl/calcChain.xml><?xml version="1.0" encoding="utf-8"?>
<calcChain xmlns="http://schemas.openxmlformats.org/spreadsheetml/2006/main">
  <c r="C81" i="4" l="1"/>
  <c r="C80" i="4"/>
  <c r="C75" i="4"/>
  <c r="C74" i="4"/>
  <c r="C73" i="4"/>
  <c r="C72" i="4"/>
  <c r="C71" i="4"/>
  <c r="C70" i="4"/>
  <c r="C69" i="4"/>
  <c r="C68" i="4"/>
  <c r="C67" i="4"/>
  <c r="C66" i="4"/>
  <c r="C65" i="4"/>
  <c r="C64" i="4"/>
  <c r="C49" i="4"/>
  <c r="C48" i="4"/>
  <c r="C47" i="4"/>
  <c r="C46" i="4"/>
  <c r="C30" i="4"/>
  <c r="C29" i="4"/>
  <c r="F29" i="4" s="1"/>
  <c r="C28" i="4"/>
  <c r="C31" i="4" s="1"/>
  <c r="C12" i="4"/>
  <c r="F12" i="4" s="1"/>
  <c r="C11" i="4"/>
  <c r="C13" i="4" s="1"/>
  <c r="C4" i="4"/>
  <c r="C5" i="4"/>
  <c r="F6" i="4" s="1"/>
  <c r="F5" i="4" l="1"/>
  <c r="C6" i="4"/>
  <c r="G6" i="4" s="1"/>
  <c r="H6" i="4" s="1"/>
  <c r="G11" i="4"/>
  <c r="H11" i="4" s="1"/>
  <c r="D13" i="4"/>
  <c r="E13" i="4" s="1"/>
  <c r="G13" i="4"/>
  <c r="H13" i="4" s="1"/>
  <c r="D30" i="4"/>
  <c r="E30" i="4" s="1"/>
  <c r="D29" i="4"/>
  <c r="E29" i="4" s="1"/>
  <c r="G28" i="4"/>
  <c r="H28" i="4" s="1"/>
  <c r="G31" i="4"/>
  <c r="H31" i="4" s="1"/>
  <c r="D31" i="4"/>
  <c r="E31" i="4" s="1"/>
  <c r="G4" i="4"/>
  <c r="H4" i="4" s="1"/>
  <c r="D5" i="4"/>
  <c r="E5" i="4" s="1"/>
  <c r="D6" i="4"/>
  <c r="E6" i="4" s="1"/>
  <c r="D4" i="4"/>
  <c r="E4" i="4" s="1"/>
  <c r="G5" i="4"/>
  <c r="H5" i="4" s="1"/>
  <c r="G29" i="4"/>
  <c r="H29" i="4" s="1"/>
  <c r="F30" i="4"/>
  <c r="G30" i="4" s="1"/>
  <c r="H30" i="4" s="1"/>
  <c r="G12" i="4"/>
  <c r="H12" i="4" s="1"/>
  <c r="D11" i="4"/>
  <c r="E11" i="4" s="1"/>
  <c r="D12" i="4"/>
  <c r="E12" i="4" s="1"/>
  <c r="D28" i="4"/>
  <c r="E28" i="4" s="1"/>
</calcChain>
</file>

<file path=xl/sharedStrings.xml><?xml version="1.0" encoding="utf-8"?>
<sst xmlns="http://schemas.openxmlformats.org/spreadsheetml/2006/main" count="368" uniqueCount="77">
  <si>
    <t>CEDULA</t>
  </si>
  <si>
    <t>ORIGEN</t>
  </si>
  <si>
    <t>DESTINO</t>
  </si>
  <si>
    <t>MERCANCIA</t>
  </si>
  <si>
    <t>DIA</t>
  </si>
  <si>
    <t>MES</t>
  </si>
  <si>
    <t>AÑO</t>
  </si>
  <si>
    <t>AUTORIZÓ</t>
  </si>
  <si>
    <t>JUAN CARLOS</t>
  </si>
  <si>
    <t>MORALES</t>
  </si>
  <si>
    <t>JUAN GUILLERMO</t>
  </si>
  <si>
    <t>MEJIA</t>
  </si>
  <si>
    <t>ALEJANDRO</t>
  </si>
  <si>
    <t>PATIÑO</t>
  </si>
  <si>
    <t>JORGE</t>
  </si>
  <si>
    <t>GIRALDO</t>
  </si>
  <si>
    <t>DAIRO AFRANIO</t>
  </si>
  <si>
    <t>HINCAPIE</t>
  </si>
  <si>
    <t>HUGO</t>
  </si>
  <si>
    <t>CORREA</t>
  </si>
  <si>
    <t>BOGOTA</t>
  </si>
  <si>
    <t>MEDELLIN</t>
  </si>
  <si>
    <t>CALI</t>
  </si>
  <si>
    <t>B/VENTURA</t>
  </si>
  <si>
    <t>PASTO</t>
  </si>
  <si>
    <t>PEREIRA</t>
  </si>
  <si>
    <t>SANITARIOS</t>
  </si>
  <si>
    <t>LAVAMANOS</t>
  </si>
  <si>
    <t>VARIOS</t>
  </si>
  <si>
    <t>DURO PISO</t>
  </si>
  <si>
    <t>CERAMICA BAÑO</t>
  </si>
  <si>
    <t>CERAMICA COCINA</t>
  </si>
  <si>
    <t>CERAMICA PISO COCINA</t>
  </si>
  <si>
    <t>CERAMICA PISO BAÑO</t>
  </si>
  <si>
    <t>CERAMICA PARED BAÑO</t>
  </si>
  <si>
    <t>CERAMICA EXTERIORES</t>
  </si>
  <si>
    <t>VAJILLA DE LUJO</t>
  </si>
  <si>
    <t>VAJILLA ECONOMICA</t>
  </si>
  <si>
    <t>JUAN DAVID</t>
  </si>
  <si>
    <t>FRANCISCO</t>
  </si>
  <si>
    <t>DIEGO</t>
  </si>
  <si>
    <t>NOMBRE CONDUCTOR</t>
  </si>
  <si>
    <t>APELLIDO CONDUCTOR</t>
  </si>
  <si>
    <t>VALOR</t>
  </si>
  <si>
    <t>Elaborar los siguientes informes:</t>
  </si>
  <si>
    <t>1. Elabore un tabla donde se muestre el valor total de despachos por ciudad.</t>
  </si>
  <si>
    <t>5. Elaborar una tabla de Máximo despachado año</t>
  </si>
  <si>
    <t>3. Cual fue el valor promedio despachado por mes</t>
  </si>
  <si>
    <t>4. Presentar una tabla de MÍnimo despachado por mercancia</t>
  </si>
  <si>
    <t>2. Cuantos despachos hizó cada persona que autorizó</t>
  </si>
  <si>
    <t>VALOR TOTAL DE DESPACHOS POR CIUDAD</t>
  </si>
  <si>
    <t>MEDELLÍN</t>
  </si>
  <si>
    <t>BOGOTÁ</t>
  </si>
  <si>
    <t>CIUDAD</t>
  </si>
  <si>
    <t>ni</t>
  </si>
  <si>
    <t>fi</t>
  </si>
  <si>
    <t>%</t>
  </si>
  <si>
    <t>Ni</t>
  </si>
  <si>
    <t>Fi</t>
  </si>
  <si>
    <t>TOTAL</t>
  </si>
  <si>
    <t>NÚMERO TOTAL DE DESPACHOS POR CIUDAD</t>
  </si>
  <si>
    <t>DESPACHOS POR PERSONA</t>
  </si>
  <si>
    <t>PERSONA</t>
  </si>
  <si>
    <t xml:space="preserve">Ni </t>
  </si>
  <si>
    <t>TOTAl</t>
  </si>
  <si>
    <t>VALOR PROMEDIO DESPACHADO POR MES</t>
  </si>
  <si>
    <t>PROMEDIO</t>
  </si>
  <si>
    <t>MERCANCÍA</t>
  </si>
  <si>
    <t>VALOR MÍNIMO</t>
  </si>
  <si>
    <t>VALOR MÍNIMO POR MERCANCÍA</t>
  </si>
  <si>
    <t>VALOR MÁXIMO POR AÑO</t>
  </si>
  <si>
    <t>1-</t>
  </si>
  <si>
    <t>PUNTO 1</t>
  </si>
  <si>
    <t>PUNTO 2</t>
  </si>
  <si>
    <t>PUNTO 3</t>
  </si>
  <si>
    <t xml:space="preserve">4 PUNTO </t>
  </si>
  <si>
    <t>PUNTO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</si>
</sst>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a_-;\-* #,##0\ _p_t_a_-;_-* &quot;-&quot;\ _p_t_a_-;_-@_-"/>
  </numFmts>
  <fonts count="24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indexed="9"/>
      <name val="Arial"/>
    </font>
    <font>
      <b/>
      <sz val="16"/>
      <color indexed="9"/>
      <name val="Arial"/>
    </font>
    <font>
      <sz val="10"/>
      <name val="Arial"/>
      <family val="2"/>
    </font>
    <font>
      <sz val="10"/>
      <name val="Papyrus"/>
      <family val="4"/>
    </font>
    <font>
      <b/>
      <sz val="10"/>
      <color theme="1"/>
      <name val="Papyrus"/>
      <family val="4"/>
    </font>
    <font>
      <b/>
      <sz val="14"/>
      <color theme="1"/>
      <name val="Comic Sans MS"/>
      <family val="4"/>
    </font>
    <font>
      <b/>
      <sz val="16"/>
      <color theme="1"/>
      <name val="Comic Sans MS"/>
      <family val="4"/>
    </font>
    <font>
      <b/>
      <sz val="12"/>
      <color theme="1"/>
      <name val="Comic Sans MS"/>
      <family val="4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Comic Sans MS"/>
      <family val="4"/>
    </font>
    <font>
      <b/>
      <sz val="18"/>
      <color theme="1"/>
      <name val="Adobe Gothic Std B"/>
      <family val="2"/>
      <charset val="128"/>
    </font>
    <font>
      <b/>
      <sz val="24"/>
      <color theme="1"/>
      <name val="Adobe Gothic Std B"/>
      <family val="2"/>
      <charset val="128"/>
    </font>
    <font>
      <b/>
      <sz val="16"/>
      <name val="Adobe Gothic Std B"/>
      <family val="2"/>
      <charset val="128"/>
    </font>
    <font>
      <b/>
      <sz val="14"/>
      <name val="Comic Sans MS"/>
      <family val="4"/>
    </font>
    <font>
      <b/>
      <sz val="18"/>
      <name val="Adobe Gothic Std B"/>
      <family val="2"/>
      <charset val="128"/>
    </font>
    <font>
      <b/>
      <sz val="12"/>
      <color theme="1"/>
      <name val="Berlin Sans FB Demi"/>
      <family val="2"/>
    </font>
    <font>
      <sz val="12"/>
      <color theme="1"/>
      <name val="Berlin Sans FB Demi"/>
      <family val="2"/>
    </font>
    <font>
      <sz val="16"/>
      <color theme="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0" borderId="0" xfId="1" applyNumberFormat="1" applyFont="1"/>
    <xf numFmtId="164" fontId="2" fillId="0" borderId="0" xfId="1" applyFont="1"/>
    <xf numFmtId="0" fontId="3" fillId="2" borderId="0" xfId="0" applyFont="1" applyFill="1"/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6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7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Fill="1"/>
    <xf numFmtId="0" fontId="0" fillId="4" borderId="0" xfId="0" applyFill="1"/>
    <xf numFmtId="0" fontId="9" fillId="4" borderId="0" xfId="0" applyFont="1" applyFill="1"/>
    <xf numFmtId="0" fontId="8" fillId="4" borderId="0" xfId="0" applyFont="1" applyFill="1"/>
    <xf numFmtId="0" fontId="17" fillId="0" borderId="0" xfId="0" applyFont="1"/>
    <xf numFmtId="0" fontId="18" fillId="0" borderId="0" xfId="0" applyFont="1"/>
    <xf numFmtId="0" fontId="14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20" fillId="4" borderId="0" xfId="0" applyFont="1" applyFill="1"/>
    <xf numFmtId="0" fontId="16" fillId="4" borderId="0" xfId="0" applyFont="1" applyFill="1"/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14" fillId="6" borderId="2" xfId="0" applyFont="1" applyFill="1" applyBorder="1"/>
    <xf numFmtId="0" fontId="19" fillId="6" borderId="2" xfId="0" applyFont="1" applyFill="1" applyBorder="1"/>
    <xf numFmtId="2" fontId="14" fillId="6" borderId="2" xfId="0" applyNumberFormat="1" applyFont="1" applyFill="1" applyBorder="1"/>
    <xf numFmtId="9" fontId="14" fillId="6" borderId="2" xfId="2" applyFont="1" applyFill="1" applyBorder="1"/>
    <xf numFmtId="1" fontId="14" fillId="6" borderId="2" xfId="0" applyNumberFormat="1" applyFont="1" applyFill="1" applyBorder="1"/>
    <xf numFmtId="2" fontId="19" fillId="6" borderId="2" xfId="0" applyNumberFormat="1" applyFont="1" applyFill="1" applyBorder="1"/>
    <xf numFmtId="9" fontId="19" fillId="6" borderId="2" xfId="2" applyFont="1" applyFill="1" applyBorder="1"/>
    <xf numFmtId="0" fontId="15" fillId="6" borderId="6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0" fillId="5" borderId="2" xfId="0" applyFont="1" applyFill="1" applyBorder="1"/>
    <xf numFmtId="0" fontId="11" fillId="5" borderId="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/>
    </xf>
    <xf numFmtId="0" fontId="21" fillId="6" borderId="2" xfId="0" applyFont="1" applyFill="1" applyBorder="1"/>
    <xf numFmtId="0" fontId="22" fillId="6" borderId="2" xfId="0" applyFont="1" applyFill="1" applyBorder="1" applyAlignment="1">
      <alignment wrapText="1"/>
    </xf>
    <xf numFmtId="0" fontId="12" fillId="6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/>
    </xf>
    <xf numFmtId="0" fontId="22" fillId="5" borderId="2" xfId="0" applyFont="1" applyFill="1" applyBorder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VALOR TOTAL DE DESPACHOS POR CIUDAD</a:t>
            </a:r>
          </a:p>
        </c:rich>
      </c:tx>
      <c:layout>
        <c:manualLayout>
          <c:xMode val="edge"/>
          <c:yMode val="edge"/>
          <c:x val="0.36428028087679526"/>
          <c:y val="3.70932990846551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612729658792651"/>
          <c:y val="0.19480351414406533"/>
          <c:w val="0.60849890638670168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Soluciones!$C$3</c:f>
              <c:strCache>
                <c:ptCount val="1"/>
                <c:pt idx="0">
                  <c:v>ni</c:v>
                </c:pt>
              </c:strCache>
            </c:strRef>
          </c:tx>
          <c:invertIfNegative val="0"/>
          <c:cat>
            <c:strRef>
              <c:f>Soluciones!$B$4:$B$5</c:f>
              <c:strCache>
                <c:ptCount val="2"/>
                <c:pt idx="0">
                  <c:v>MEDELLÍN</c:v>
                </c:pt>
                <c:pt idx="1">
                  <c:v>BOGOTÁ</c:v>
                </c:pt>
              </c:strCache>
            </c:strRef>
          </c:cat>
          <c:val>
            <c:numRef>
              <c:f>Soluciones!$C$4:$C$5</c:f>
              <c:numCache>
                <c:formatCode>General</c:formatCode>
                <c:ptCount val="2"/>
                <c:pt idx="0">
                  <c:v>1499000000</c:v>
                </c:pt>
                <c:pt idx="1">
                  <c:v>304000000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71296"/>
        <c:axId val="47301760"/>
      </c:barChart>
      <c:catAx>
        <c:axId val="4727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301760"/>
        <c:crosses val="autoZero"/>
        <c:auto val="1"/>
        <c:lblAlgn val="ctr"/>
        <c:lblOffset val="100"/>
        <c:noMultiLvlLbl val="0"/>
      </c:catAx>
      <c:valAx>
        <c:axId val="47301760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4727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NÚMERO TOTAL DE DESPAÑOS POR CIUDAD</a:t>
            </a:r>
          </a:p>
        </c:rich>
      </c:tx>
      <c:layout>
        <c:manualLayout>
          <c:xMode val="edge"/>
          <c:yMode val="edge"/>
          <c:x val="9.456692913385828E-2"/>
          <c:y val="3.99355272286090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Soluciones!$C$10</c:f>
              <c:strCache>
                <c:ptCount val="1"/>
                <c:pt idx="0">
                  <c:v>ni</c:v>
                </c:pt>
              </c:strCache>
            </c:strRef>
          </c:tx>
          <c:invertIfNegative val="0"/>
          <c:cat>
            <c:strRef>
              <c:f>Soluciones!$B$11:$B$12</c:f>
              <c:strCache>
                <c:ptCount val="2"/>
                <c:pt idx="0">
                  <c:v>MEDELLÍN</c:v>
                </c:pt>
                <c:pt idx="1">
                  <c:v>BOGOTÁ</c:v>
                </c:pt>
              </c:strCache>
            </c:strRef>
          </c:cat>
          <c:val>
            <c:numRef>
              <c:f>Soluciones!$C$11:$C$12</c:f>
              <c:numCache>
                <c:formatCode>General</c:formatCode>
                <c:ptCount val="2"/>
                <c:pt idx="0">
                  <c:v>38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15424"/>
        <c:axId val="54216960"/>
      </c:barChart>
      <c:catAx>
        <c:axId val="542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216960"/>
        <c:crosses val="autoZero"/>
        <c:auto val="1"/>
        <c:lblAlgn val="ctr"/>
        <c:lblOffset val="100"/>
        <c:noMultiLvlLbl val="0"/>
      </c:catAx>
      <c:valAx>
        <c:axId val="5421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215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DESPACHOS POR PERSONA</a:t>
            </a:r>
          </a:p>
        </c:rich>
      </c:tx>
      <c:layout>
        <c:manualLayout>
          <c:xMode val="edge"/>
          <c:yMode val="edge"/>
          <c:x val="0.24673600174978128"/>
          <c:y val="3.187149931327957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Soluciones!$C$27</c:f>
              <c:strCache>
                <c:ptCount val="1"/>
                <c:pt idx="0">
                  <c:v>ni</c:v>
                </c:pt>
              </c:strCache>
            </c:strRef>
          </c:tx>
          <c:invertIfNegative val="0"/>
          <c:cat>
            <c:strRef>
              <c:f>Soluciones!$B$28:$B$30</c:f>
              <c:strCache>
                <c:ptCount val="3"/>
                <c:pt idx="0">
                  <c:v>JUAN DAVID</c:v>
                </c:pt>
                <c:pt idx="1">
                  <c:v>FRANCISCO</c:v>
                </c:pt>
                <c:pt idx="2">
                  <c:v>DIEGO</c:v>
                </c:pt>
              </c:strCache>
            </c:strRef>
          </c:cat>
          <c:val>
            <c:numRef>
              <c:f>Soluciones!$C$28:$C$30</c:f>
              <c:numCache>
                <c:formatCode>General</c:formatCode>
                <c:ptCount val="3"/>
                <c:pt idx="0">
                  <c:v>19</c:v>
                </c:pt>
                <c:pt idx="1">
                  <c:v>17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49344"/>
        <c:axId val="54250880"/>
      </c:barChart>
      <c:catAx>
        <c:axId val="542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250880"/>
        <c:crosses val="autoZero"/>
        <c:auto val="1"/>
        <c:lblAlgn val="ctr"/>
        <c:lblOffset val="100"/>
        <c:noMultiLvlLbl val="0"/>
      </c:catAx>
      <c:valAx>
        <c:axId val="5425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24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VALOR MÍNIMO POR MERCANCÍA</a:t>
            </a:r>
          </a:p>
        </c:rich>
      </c:tx>
      <c:layout>
        <c:manualLayout>
          <c:xMode val="edge"/>
          <c:yMode val="edge"/>
          <c:x val="0.1549096062992126"/>
          <c:y val="1.75630773426048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Soluciones!$B$64:$B$75</c:f>
              <c:strCache>
                <c:ptCount val="12"/>
                <c:pt idx="0">
                  <c:v>LAVAMANOS</c:v>
                </c:pt>
                <c:pt idx="1">
                  <c:v>VARIOS</c:v>
                </c:pt>
                <c:pt idx="2">
                  <c:v>CERAMICA BAÑO</c:v>
                </c:pt>
                <c:pt idx="3">
                  <c:v>CERAMICA COCINA</c:v>
                </c:pt>
                <c:pt idx="4">
                  <c:v>SANITARIOS</c:v>
                </c:pt>
                <c:pt idx="5">
                  <c:v>DURO PISO</c:v>
                </c:pt>
                <c:pt idx="6">
                  <c:v>VAJILLA DE LUJO</c:v>
                </c:pt>
                <c:pt idx="7">
                  <c:v>CERAMICA EXTERIORES</c:v>
                </c:pt>
                <c:pt idx="8">
                  <c:v>CERAMICA PISO COCINA</c:v>
                </c:pt>
                <c:pt idx="9">
                  <c:v>CERAMICA PISO BAÑO</c:v>
                </c:pt>
                <c:pt idx="10">
                  <c:v>CERAMICA PARED BAÑO</c:v>
                </c:pt>
                <c:pt idx="11">
                  <c:v>VAJILLA ECONOMICA</c:v>
                </c:pt>
              </c:strCache>
            </c:strRef>
          </c:cat>
          <c:val>
            <c:numRef>
              <c:f>Soluciones!$C$64:$C$75</c:f>
              <c:numCache>
                <c:formatCode>General</c:formatCode>
                <c:ptCount val="12"/>
                <c:pt idx="0">
                  <c:v>12000000</c:v>
                </c:pt>
                <c:pt idx="1">
                  <c:v>17000000</c:v>
                </c:pt>
                <c:pt idx="2">
                  <c:v>18000000</c:v>
                </c:pt>
                <c:pt idx="3">
                  <c:v>18000000</c:v>
                </c:pt>
                <c:pt idx="4">
                  <c:v>25000000</c:v>
                </c:pt>
                <c:pt idx="5">
                  <c:v>45000000</c:v>
                </c:pt>
                <c:pt idx="6">
                  <c:v>12000000</c:v>
                </c:pt>
                <c:pt idx="7">
                  <c:v>17000000</c:v>
                </c:pt>
                <c:pt idx="8">
                  <c:v>60000000</c:v>
                </c:pt>
                <c:pt idx="9">
                  <c:v>42000000</c:v>
                </c:pt>
                <c:pt idx="10">
                  <c:v>17000000</c:v>
                </c:pt>
                <c:pt idx="11">
                  <c:v>18000000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62784"/>
        <c:axId val="49103616"/>
      </c:barChart>
      <c:catAx>
        <c:axId val="5426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9103616"/>
        <c:crosses val="autoZero"/>
        <c:auto val="1"/>
        <c:lblAlgn val="ctr"/>
        <c:lblOffset val="100"/>
        <c:noMultiLvlLbl val="0"/>
      </c:catAx>
      <c:valAx>
        <c:axId val="49103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26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VALOR MÁXIMO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Soluciones!$E$79</c:f>
              <c:strCache>
                <c:ptCount val="1"/>
                <c:pt idx="0">
                  <c:v>AÑO</c:v>
                </c:pt>
              </c:strCache>
            </c:strRef>
          </c:tx>
          <c:invertIfNegative val="0"/>
          <c:val>
            <c:numRef>
              <c:f>Soluciones!$F$79:$G$79</c:f>
              <c:numCache>
                <c:formatCode>General</c:formatCode>
                <c:ptCount val="2"/>
                <c:pt idx="0">
                  <c:v>2000</c:v>
                </c:pt>
                <c:pt idx="1">
                  <c:v>2011</c:v>
                </c:pt>
              </c:numCache>
            </c:numRef>
          </c:val>
        </c:ser>
        <c:ser>
          <c:idx val="1"/>
          <c:order val="1"/>
          <c:tx>
            <c:strRef>
              <c:f>Soluciones!$E$80</c:f>
              <c:strCache>
                <c:ptCount val="1"/>
                <c:pt idx="0">
                  <c:v>VALOR MÍNIMO</c:v>
                </c:pt>
              </c:strCache>
            </c:strRef>
          </c:tx>
          <c:invertIfNegative val="0"/>
          <c:val>
            <c:numRef>
              <c:f>Soluciones!$F$80:$G$80</c:f>
              <c:numCache>
                <c:formatCode>General</c:formatCode>
                <c:ptCount val="2"/>
                <c:pt idx="0">
                  <c:v>60000000</c:v>
                </c:pt>
                <c:pt idx="1">
                  <c:v>60000000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46496"/>
        <c:axId val="49148288"/>
      </c:barChart>
      <c:catAx>
        <c:axId val="491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9148288"/>
        <c:crosses val="autoZero"/>
        <c:auto val="1"/>
        <c:lblAlgn val="ctr"/>
        <c:lblOffset val="100"/>
        <c:noMultiLvlLbl val="0"/>
      </c:catAx>
      <c:valAx>
        <c:axId val="49148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14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PROMEDIOS DESPACHADOS POR MES</a:t>
            </a:r>
          </a:p>
        </c:rich>
      </c:tx>
      <c:layout>
        <c:manualLayout>
          <c:xMode val="edge"/>
          <c:yMode val="edge"/>
          <c:x val="0.33924677748614757"/>
          <c:y val="4.014335709096579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423447069116366E-2"/>
          <c:y val="0.15088054611823745"/>
          <c:w val="0.90024321959755027"/>
          <c:h val="0.7820410631773203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Soluciones!$C$44:$C$45</c:f>
              <c:strCache>
                <c:ptCount val="1"/>
                <c:pt idx="0">
                  <c:v>PUNTO 3 PROMEDIO</c:v>
                </c:pt>
              </c:strCache>
            </c:strRef>
          </c:tx>
          <c:invertIfNegative val="0"/>
          <c:val>
            <c:numRef>
              <c:f>Soluciones!$C$46:$C$49</c:f>
              <c:numCache>
                <c:formatCode>General</c:formatCode>
                <c:ptCount val="4"/>
                <c:pt idx="0">
                  <c:v>37214285.714285716</c:v>
                </c:pt>
                <c:pt idx="1">
                  <c:v>41400000</c:v>
                </c:pt>
                <c:pt idx="2">
                  <c:v>39600000</c:v>
                </c:pt>
                <c:pt idx="3">
                  <c:v>29800000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801856"/>
        <c:axId val="67803392"/>
        <c:axId val="0"/>
      </c:bar3DChart>
      <c:catAx>
        <c:axId val="67801856"/>
        <c:scaling>
          <c:orientation val="minMax"/>
        </c:scaling>
        <c:delete val="0"/>
        <c:axPos val="b"/>
        <c:majorTickMark val="out"/>
        <c:minorTickMark val="none"/>
        <c:tickLblPos val="nextTo"/>
        <c:crossAx val="67803392"/>
        <c:crosses val="autoZero"/>
        <c:auto val="1"/>
        <c:lblAlgn val="ctr"/>
        <c:lblOffset val="100"/>
        <c:noMultiLvlLbl val="0"/>
      </c:catAx>
      <c:valAx>
        <c:axId val="6780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801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142875</xdr:colOff>
      <xdr:row>17</xdr:row>
      <xdr:rowOff>123825</xdr:rowOff>
    </xdr:to>
    <xdr:pic>
      <xdr:nvPicPr>
        <xdr:cNvPr id="2" name="1 Imagen" descr="j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6238875" cy="2714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690562</xdr:colOff>
      <xdr:row>1</xdr:row>
      <xdr:rowOff>2</xdr:rowOff>
    </xdr:from>
    <xdr:to>
      <xdr:col>28</xdr:col>
      <xdr:colOff>544286</xdr:colOff>
      <xdr:row>18</xdr:row>
      <xdr:rowOff>74161</xdr:rowOff>
    </xdr:to>
    <xdr:graphicFrame macro="">
      <xdr:nvGraphicFramePr>
        <xdr:cNvPr id="106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157843</xdr:colOff>
      <xdr:row>0</xdr:row>
      <xdr:rowOff>213631</xdr:rowOff>
    </xdr:from>
    <xdr:to>
      <xdr:col>15</xdr:col>
      <xdr:colOff>234043</xdr:colOff>
      <xdr:row>13</xdr:row>
      <xdr:rowOff>149678</xdr:rowOff>
    </xdr:to>
    <xdr:graphicFrame macro="">
      <xdr:nvGraphicFramePr>
        <xdr:cNvPr id="106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533400</xdr:colOff>
      <xdr:row>24</xdr:row>
      <xdr:rowOff>157163</xdr:rowOff>
    </xdr:from>
    <xdr:to>
      <xdr:col>14</xdr:col>
      <xdr:colOff>533400</xdr:colOff>
      <xdr:row>38</xdr:row>
      <xdr:rowOff>157162</xdr:rowOff>
    </xdr:to>
    <xdr:graphicFrame macro="">
      <xdr:nvGraphicFramePr>
        <xdr:cNvPr id="106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551089</xdr:colOff>
      <xdr:row>60</xdr:row>
      <xdr:rowOff>82323</xdr:rowOff>
    </xdr:from>
    <xdr:to>
      <xdr:col>15</xdr:col>
      <xdr:colOff>734786</xdr:colOff>
      <xdr:row>75</xdr:row>
      <xdr:rowOff>40821</xdr:rowOff>
    </xdr:to>
    <xdr:graphicFrame macro="">
      <xdr:nvGraphicFramePr>
        <xdr:cNvPr id="1067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491218</xdr:colOff>
      <xdr:row>76</xdr:row>
      <xdr:rowOff>84365</xdr:rowOff>
    </xdr:from>
    <xdr:to>
      <xdr:col>15</xdr:col>
      <xdr:colOff>721179</xdr:colOff>
      <xdr:row>92</xdr:row>
      <xdr:rowOff>123825</xdr:rowOff>
    </xdr:to>
    <xdr:graphicFrame macro="">
      <xdr:nvGraphicFramePr>
        <xdr:cNvPr id="1068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612321</xdr:colOff>
      <xdr:row>42</xdr:row>
      <xdr:rowOff>54428</xdr:rowOff>
    </xdr:from>
    <xdr:to>
      <xdr:col>15</xdr:col>
      <xdr:colOff>95250</xdr:colOff>
      <xdr:row>59</xdr:row>
      <xdr:rowOff>108858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A13"/>
  <sheetViews>
    <sheetView workbookViewId="0">
      <selection sqref="A1:A65536"/>
    </sheetView>
  </sheetViews>
  <sheetFormatPr baseColWidth="10" defaultColWidth="0" defaultRowHeight="12.75" zeroHeight="1"/>
  <cols>
    <col min="1" max="1" width="93.5703125" style="8" bestFit="1" customWidth="1"/>
  </cols>
  <sheetData>
    <row r="1" spans="1:1" s="5" customFormat="1">
      <c r="A1" s="6"/>
    </row>
    <row r="2" spans="1:1" s="5" customFormat="1" ht="20.25">
      <c r="A2" s="7" t="s">
        <v>44</v>
      </c>
    </row>
    <row r="3" spans="1:1" ht="42.75" customHeight="1">
      <c r="A3" s="9" t="s">
        <v>45</v>
      </c>
    </row>
    <row r="4" spans="1:1" ht="33.75" customHeight="1">
      <c r="A4" s="9" t="s">
        <v>49</v>
      </c>
    </row>
    <row r="5" spans="1:1" ht="29.25" customHeight="1">
      <c r="A5" s="9" t="s">
        <v>47</v>
      </c>
    </row>
    <row r="6" spans="1:1" ht="35.25" customHeight="1">
      <c r="A6" s="9" t="s">
        <v>48</v>
      </c>
    </row>
    <row r="7" spans="1:1" ht="38.25" customHeight="1" thickBot="1">
      <c r="A7" s="10" t="s">
        <v>46</v>
      </c>
    </row>
    <row r="8" spans="1:1" ht="10.5" hidden="1" customHeight="1"/>
    <row r="9" spans="1:1" hidden="1"/>
    <row r="10" spans="1:1" hidden="1"/>
    <row r="11" spans="1:1" hidden="1"/>
    <row r="12" spans="1:1" hidden="1"/>
    <row r="13" spans="1:1" hidden="1"/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1"/>
  <sheetViews>
    <sheetView topLeftCell="A19" zoomScale="75" workbookViewId="0">
      <selection activeCell="B55" sqref="B55"/>
    </sheetView>
  </sheetViews>
  <sheetFormatPr baseColWidth="10" defaultRowHeight="15"/>
  <cols>
    <col min="1" max="1" width="15" style="1" bestFit="1" customWidth="1"/>
    <col min="2" max="2" width="28.28515625" style="1" bestFit="1" customWidth="1"/>
    <col min="3" max="3" width="29" style="1" customWidth="1"/>
    <col min="4" max="4" width="19.5703125" style="1" bestFit="1" customWidth="1"/>
    <col min="5" max="5" width="29.42578125" style="1" customWidth="1"/>
    <col min="6" max="6" width="29.5703125" style="1" bestFit="1" customWidth="1"/>
    <col min="7" max="7" width="9.28515625" style="1" customWidth="1"/>
    <col min="8" max="8" width="9.5703125" style="1" customWidth="1"/>
    <col min="9" max="9" width="6.5703125" style="1" bestFit="1" customWidth="1"/>
    <col min="10" max="10" width="22.140625" style="1" customWidth="1"/>
    <col min="11" max="11" width="22" style="1" bestFit="1" customWidth="1"/>
    <col min="12" max="12" width="21.85546875" style="1" bestFit="1" customWidth="1"/>
    <col min="13" max="16384" width="11.42578125" style="1"/>
  </cols>
  <sheetData>
    <row r="1" spans="1:11" ht="15.75">
      <c r="A1" s="4" t="s">
        <v>0</v>
      </c>
      <c r="B1" s="4" t="s">
        <v>41</v>
      </c>
      <c r="C1" s="4" t="s">
        <v>42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43</v>
      </c>
    </row>
    <row r="2" spans="1:11">
      <c r="A2" s="2">
        <v>47971088</v>
      </c>
      <c r="B2" s="1" t="s">
        <v>10</v>
      </c>
      <c r="C2" s="1" t="s">
        <v>11</v>
      </c>
      <c r="D2" s="1" t="s">
        <v>21</v>
      </c>
      <c r="E2" s="1" t="s">
        <v>22</v>
      </c>
      <c r="F2" s="17" t="s">
        <v>27</v>
      </c>
      <c r="G2" s="17">
        <v>4</v>
      </c>
      <c r="H2" s="17">
        <v>3</v>
      </c>
      <c r="I2" s="17">
        <v>2000</v>
      </c>
      <c r="J2" s="17" t="s">
        <v>38</v>
      </c>
      <c r="K2" s="3">
        <v>12000000</v>
      </c>
    </row>
    <row r="3" spans="1:11">
      <c r="A3" s="2">
        <v>51971088</v>
      </c>
      <c r="B3" s="1" t="s">
        <v>14</v>
      </c>
      <c r="C3" s="1" t="s">
        <v>15</v>
      </c>
      <c r="D3" s="1" t="s">
        <v>20</v>
      </c>
      <c r="E3" s="1" t="s">
        <v>23</v>
      </c>
      <c r="F3" s="17" t="s">
        <v>28</v>
      </c>
      <c r="G3" s="17">
        <v>4</v>
      </c>
      <c r="H3" s="17">
        <v>3</v>
      </c>
      <c r="I3" s="17">
        <v>2000</v>
      </c>
      <c r="J3" s="17" t="s">
        <v>38</v>
      </c>
      <c r="K3" s="3">
        <v>17000000</v>
      </c>
    </row>
    <row r="4" spans="1:11">
      <c r="A4" s="2">
        <v>51971088</v>
      </c>
      <c r="B4" s="1" t="s">
        <v>14</v>
      </c>
      <c r="C4" s="1" t="s">
        <v>15</v>
      </c>
      <c r="D4" s="1" t="s">
        <v>20</v>
      </c>
      <c r="E4" s="1" t="s">
        <v>23</v>
      </c>
      <c r="F4" s="17" t="s">
        <v>28</v>
      </c>
      <c r="G4" s="17">
        <v>4</v>
      </c>
      <c r="H4" s="17">
        <v>3</v>
      </c>
      <c r="I4" s="17">
        <v>2000</v>
      </c>
      <c r="J4" s="17" t="s">
        <v>38</v>
      </c>
      <c r="K4" s="3">
        <v>18000000</v>
      </c>
    </row>
    <row r="5" spans="1:11">
      <c r="A5" s="2">
        <v>53971088</v>
      </c>
      <c r="B5" s="1" t="s">
        <v>16</v>
      </c>
      <c r="C5" s="1" t="s">
        <v>17</v>
      </c>
      <c r="D5" s="1" t="s">
        <v>20</v>
      </c>
      <c r="E5" s="1" t="s">
        <v>21</v>
      </c>
      <c r="F5" s="17" t="s">
        <v>30</v>
      </c>
      <c r="G5" s="17">
        <v>4</v>
      </c>
      <c r="H5" s="17">
        <v>3</v>
      </c>
      <c r="I5" s="17">
        <v>2000</v>
      </c>
      <c r="J5" s="17" t="s">
        <v>39</v>
      </c>
      <c r="K5" s="3">
        <v>18000000</v>
      </c>
    </row>
    <row r="6" spans="1:11">
      <c r="A6" s="2">
        <v>55971088</v>
      </c>
      <c r="B6" s="1" t="s">
        <v>18</v>
      </c>
      <c r="C6" s="1" t="s">
        <v>19</v>
      </c>
      <c r="D6" s="1" t="s">
        <v>20</v>
      </c>
      <c r="E6" s="1" t="s">
        <v>21</v>
      </c>
      <c r="F6" s="17" t="s">
        <v>31</v>
      </c>
      <c r="G6" s="17">
        <v>4</v>
      </c>
      <c r="H6" s="17">
        <v>3</v>
      </c>
      <c r="I6" s="17">
        <v>2000</v>
      </c>
      <c r="J6" s="17" t="s">
        <v>39</v>
      </c>
      <c r="K6" s="3">
        <v>18000000</v>
      </c>
    </row>
    <row r="7" spans="1:11">
      <c r="A7" s="2">
        <v>53971088</v>
      </c>
      <c r="B7" s="1" t="s">
        <v>16</v>
      </c>
      <c r="C7" s="1" t="s">
        <v>17</v>
      </c>
      <c r="D7" s="1" t="s">
        <v>20</v>
      </c>
      <c r="E7" s="1" t="s">
        <v>21</v>
      </c>
      <c r="F7" s="17" t="s">
        <v>30</v>
      </c>
      <c r="G7" s="17">
        <v>4</v>
      </c>
      <c r="H7" s="17">
        <v>3</v>
      </c>
      <c r="I7" s="17">
        <v>2000</v>
      </c>
      <c r="J7" s="17" t="s">
        <v>39</v>
      </c>
      <c r="K7" s="3">
        <v>19000000</v>
      </c>
    </row>
    <row r="8" spans="1:11">
      <c r="A8" s="2">
        <v>45971088</v>
      </c>
      <c r="B8" s="1" t="s">
        <v>8</v>
      </c>
      <c r="C8" s="1" t="s">
        <v>9</v>
      </c>
      <c r="D8" s="1" t="s">
        <v>21</v>
      </c>
      <c r="E8" s="1" t="s">
        <v>22</v>
      </c>
      <c r="F8" s="17" t="s">
        <v>26</v>
      </c>
      <c r="G8" s="17">
        <v>4</v>
      </c>
      <c r="H8" s="17">
        <v>3</v>
      </c>
      <c r="I8" s="17">
        <v>2000</v>
      </c>
      <c r="J8" s="17" t="s">
        <v>38</v>
      </c>
      <c r="K8" s="3">
        <v>25000000</v>
      </c>
    </row>
    <row r="9" spans="1:11">
      <c r="A9" s="2">
        <v>55971088</v>
      </c>
      <c r="B9" s="1" t="s">
        <v>18</v>
      </c>
      <c r="C9" s="1" t="s">
        <v>19</v>
      </c>
      <c r="D9" s="1" t="s">
        <v>20</v>
      </c>
      <c r="E9" s="1" t="s">
        <v>24</v>
      </c>
      <c r="F9" s="17" t="s">
        <v>31</v>
      </c>
      <c r="G9" s="17">
        <v>4</v>
      </c>
      <c r="H9" s="17">
        <v>3</v>
      </c>
      <c r="I9" s="17">
        <v>2000</v>
      </c>
      <c r="J9" s="17" t="s">
        <v>39</v>
      </c>
      <c r="K9" s="3">
        <v>42000000</v>
      </c>
    </row>
    <row r="10" spans="1:11">
      <c r="A10" s="2">
        <v>49971088</v>
      </c>
      <c r="B10" s="1" t="s">
        <v>12</v>
      </c>
      <c r="C10" s="1" t="s">
        <v>13</v>
      </c>
      <c r="D10" s="1" t="s">
        <v>21</v>
      </c>
      <c r="E10" s="1" t="s">
        <v>22</v>
      </c>
      <c r="F10" s="17" t="s">
        <v>29</v>
      </c>
      <c r="G10" s="17">
        <v>4</v>
      </c>
      <c r="H10" s="17">
        <v>3</v>
      </c>
      <c r="I10" s="17">
        <v>2000</v>
      </c>
      <c r="J10" s="17" t="s">
        <v>38</v>
      </c>
      <c r="K10" s="3">
        <v>45000000</v>
      </c>
    </row>
    <row r="11" spans="1:11">
      <c r="A11" s="2">
        <v>45971088</v>
      </c>
      <c r="B11" s="1" t="s">
        <v>8</v>
      </c>
      <c r="C11" s="1" t="s">
        <v>9</v>
      </c>
      <c r="D11" s="1" t="s">
        <v>21</v>
      </c>
      <c r="E11" s="1" t="s">
        <v>22</v>
      </c>
      <c r="F11" s="17" t="s">
        <v>26</v>
      </c>
      <c r="G11" s="17">
        <v>4</v>
      </c>
      <c r="H11" s="17">
        <v>3</v>
      </c>
      <c r="I11" s="17">
        <v>2000</v>
      </c>
      <c r="J11" s="17" t="s">
        <v>38</v>
      </c>
      <c r="K11" s="3">
        <v>60000000</v>
      </c>
    </row>
    <row r="12" spans="1:11">
      <c r="A12" s="2">
        <v>47971088</v>
      </c>
      <c r="B12" s="1" t="s">
        <v>10</v>
      </c>
      <c r="C12" s="1" t="s">
        <v>11</v>
      </c>
      <c r="D12" s="1" t="s">
        <v>21</v>
      </c>
      <c r="E12" s="1" t="s">
        <v>22</v>
      </c>
      <c r="F12" s="17" t="s">
        <v>27</v>
      </c>
      <c r="G12" s="17">
        <v>4</v>
      </c>
      <c r="H12" s="17">
        <v>3</v>
      </c>
      <c r="I12" s="17">
        <v>2000</v>
      </c>
      <c r="J12" s="17" t="s">
        <v>38</v>
      </c>
      <c r="K12" s="3">
        <v>60000000</v>
      </c>
    </row>
    <row r="13" spans="1:11">
      <c r="A13" s="2">
        <v>49971088</v>
      </c>
      <c r="B13" s="1" t="s">
        <v>12</v>
      </c>
      <c r="C13" s="1" t="s">
        <v>13</v>
      </c>
      <c r="D13" s="1" t="s">
        <v>21</v>
      </c>
      <c r="E13" s="1" t="s">
        <v>22</v>
      </c>
      <c r="F13" s="17" t="s">
        <v>29</v>
      </c>
      <c r="G13" s="17">
        <v>4</v>
      </c>
      <c r="H13" s="17">
        <v>3</v>
      </c>
      <c r="I13" s="17">
        <v>2000</v>
      </c>
      <c r="J13" s="17" t="s">
        <v>38</v>
      </c>
      <c r="K13" s="3">
        <v>60000000</v>
      </c>
    </row>
    <row r="14" spans="1:11">
      <c r="A14" s="2">
        <v>45971088</v>
      </c>
      <c r="B14" s="1" t="s">
        <v>8</v>
      </c>
      <c r="C14" s="1" t="s">
        <v>9</v>
      </c>
      <c r="D14" s="1" t="s">
        <v>21</v>
      </c>
      <c r="E14" s="1" t="s">
        <v>24</v>
      </c>
      <c r="F14" s="17" t="s">
        <v>36</v>
      </c>
      <c r="G14" s="17">
        <v>7</v>
      </c>
      <c r="H14" s="17">
        <v>3</v>
      </c>
      <c r="I14" s="17">
        <v>2000</v>
      </c>
      <c r="J14" s="17" t="s">
        <v>38</v>
      </c>
      <c r="K14" s="3">
        <v>17000000</v>
      </c>
    </row>
    <row r="15" spans="1:11">
      <c r="A15" s="2">
        <v>55971088</v>
      </c>
      <c r="B15" s="1" t="s">
        <v>18</v>
      </c>
      <c r="C15" s="1" t="s">
        <v>19</v>
      </c>
      <c r="D15" s="1" t="s">
        <v>21</v>
      </c>
      <c r="E15" s="1" t="s">
        <v>20</v>
      </c>
      <c r="F15" s="17" t="s">
        <v>35</v>
      </c>
      <c r="G15" s="17">
        <v>7</v>
      </c>
      <c r="H15" s="17">
        <v>3</v>
      </c>
      <c r="I15" s="17">
        <v>2000</v>
      </c>
      <c r="J15" s="17" t="s">
        <v>38</v>
      </c>
      <c r="K15" s="3">
        <v>17000000</v>
      </c>
    </row>
    <row r="16" spans="1:11">
      <c r="A16" s="2">
        <v>45971088</v>
      </c>
      <c r="B16" s="1" t="s">
        <v>8</v>
      </c>
      <c r="C16" s="1" t="s">
        <v>9</v>
      </c>
      <c r="D16" s="1" t="s">
        <v>21</v>
      </c>
      <c r="E16" s="1" t="s">
        <v>23</v>
      </c>
      <c r="F16" s="17" t="s">
        <v>28</v>
      </c>
      <c r="G16" s="17">
        <v>7</v>
      </c>
      <c r="H16" s="17">
        <v>3</v>
      </c>
      <c r="I16" s="17">
        <v>2000</v>
      </c>
      <c r="J16" s="17" t="s">
        <v>39</v>
      </c>
      <c r="K16" s="3">
        <v>18000000</v>
      </c>
    </row>
    <row r="17" spans="1:11">
      <c r="A17" s="2">
        <v>45971088</v>
      </c>
      <c r="B17" s="1" t="s">
        <v>8</v>
      </c>
      <c r="C17" s="1" t="s">
        <v>9</v>
      </c>
      <c r="D17" s="1" t="s">
        <v>21</v>
      </c>
      <c r="E17" s="1" t="s">
        <v>23</v>
      </c>
      <c r="F17" s="17" t="s">
        <v>28</v>
      </c>
      <c r="G17" s="17">
        <v>7</v>
      </c>
      <c r="H17" s="17">
        <v>3</v>
      </c>
      <c r="I17" s="17">
        <v>2000</v>
      </c>
      <c r="J17" s="17" t="s">
        <v>39</v>
      </c>
      <c r="K17" s="3">
        <v>18000000</v>
      </c>
    </row>
    <row r="18" spans="1:11">
      <c r="A18" s="2">
        <v>47971088</v>
      </c>
      <c r="B18" s="1" t="s">
        <v>10</v>
      </c>
      <c r="C18" s="1" t="s">
        <v>11</v>
      </c>
      <c r="D18" s="1" t="s">
        <v>21</v>
      </c>
      <c r="E18" s="1" t="s">
        <v>23</v>
      </c>
      <c r="F18" s="17" t="s">
        <v>27</v>
      </c>
      <c r="G18" s="17">
        <v>7</v>
      </c>
      <c r="H18" s="17">
        <v>3</v>
      </c>
      <c r="I18" s="17">
        <v>2000</v>
      </c>
      <c r="J18" s="17" t="s">
        <v>40</v>
      </c>
      <c r="K18" s="3">
        <v>18000000</v>
      </c>
    </row>
    <row r="19" spans="1:11">
      <c r="A19" s="2">
        <v>45971088</v>
      </c>
      <c r="B19" s="1" t="s">
        <v>8</v>
      </c>
      <c r="C19" s="1" t="s">
        <v>9</v>
      </c>
      <c r="D19" s="1" t="s">
        <v>21</v>
      </c>
      <c r="E19" s="1" t="s">
        <v>24</v>
      </c>
      <c r="F19" s="17" t="s">
        <v>36</v>
      </c>
      <c r="G19" s="17">
        <v>7</v>
      </c>
      <c r="H19" s="17">
        <v>3</v>
      </c>
      <c r="I19" s="17">
        <v>2000</v>
      </c>
      <c r="J19" s="17" t="s">
        <v>38</v>
      </c>
      <c r="K19" s="3">
        <v>19000000</v>
      </c>
    </row>
    <row r="20" spans="1:11">
      <c r="A20" s="2">
        <v>47971088</v>
      </c>
      <c r="B20" s="1" t="s">
        <v>10</v>
      </c>
      <c r="C20" s="1" t="s">
        <v>11</v>
      </c>
      <c r="D20" s="1" t="s">
        <v>21</v>
      </c>
      <c r="E20" s="1" t="s">
        <v>24</v>
      </c>
      <c r="F20" s="17" t="s">
        <v>36</v>
      </c>
      <c r="G20" s="17">
        <v>7</v>
      </c>
      <c r="H20" s="17">
        <v>3</v>
      </c>
      <c r="I20" s="17">
        <v>2000</v>
      </c>
      <c r="J20" s="17" t="s">
        <v>39</v>
      </c>
      <c r="K20" s="3">
        <v>19000000</v>
      </c>
    </row>
    <row r="21" spans="1:11">
      <c r="A21" s="2">
        <v>47971088</v>
      </c>
      <c r="B21" s="1" t="s">
        <v>10</v>
      </c>
      <c r="C21" s="1" t="s">
        <v>11</v>
      </c>
      <c r="D21" s="1" t="s">
        <v>21</v>
      </c>
      <c r="E21" s="1" t="s">
        <v>24</v>
      </c>
      <c r="F21" s="17" t="s">
        <v>36</v>
      </c>
      <c r="G21" s="17">
        <v>7</v>
      </c>
      <c r="H21" s="17">
        <v>3</v>
      </c>
      <c r="I21" s="17">
        <v>2000</v>
      </c>
      <c r="J21" s="17" t="s">
        <v>39</v>
      </c>
      <c r="K21" s="3">
        <v>42000000</v>
      </c>
    </row>
    <row r="22" spans="1:11">
      <c r="A22" s="2">
        <v>47971088</v>
      </c>
      <c r="B22" s="1" t="s">
        <v>10</v>
      </c>
      <c r="C22" s="1" t="s">
        <v>11</v>
      </c>
      <c r="D22" s="1" t="s">
        <v>21</v>
      </c>
      <c r="E22" s="1" t="s">
        <v>23</v>
      </c>
      <c r="F22" s="17" t="s">
        <v>27</v>
      </c>
      <c r="G22" s="17">
        <v>7</v>
      </c>
      <c r="H22" s="17">
        <v>3</v>
      </c>
      <c r="I22" s="17">
        <v>2000</v>
      </c>
      <c r="J22" s="17" t="s">
        <v>40</v>
      </c>
      <c r="K22" s="3">
        <v>60000000</v>
      </c>
    </row>
    <row r="23" spans="1:11">
      <c r="A23" s="2">
        <v>49971088</v>
      </c>
      <c r="B23" s="1" t="s">
        <v>12</v>
      </c>
      <c r="C23" s="1" t="s">
        <v>13</v>
      </c>
      <c r="D23" s="1" t="s">
        <v>21</v>
      </c>
      <c r="E23" s="1" t="s">
        <v>23</v>
      </c>
      <c r="F23" s="17" t="s">
        <v>32</v>
      </c>
      <c r="G23" s="17">
        <v>7</v>
      </c>
      <c r="H23" s="17">
        <v>3</v>
      </c>
      <c r="I23" s="17">
        <v>2000</v>
      </c>
      <c r="J23" s="17" t="s">
        <v>40</v>
      </c>
      <c r="K23" s="3">
        <v>60000000</v>
      </c>
    </row>
    <row r="24" spans="1:11">
      <c r="A24" s="2">
        <v>49971088</v>
      </c>
      <c r="B24" s="1" t="s">
        <v>12</v>
      </c>
      <c r="C24" s="1" t="s">
        <v>13</v>
      </c>
      <c r="D24" s="1" t="s">
        <v>21</v>
      </c>
      <c r="E24" s="1" t="s">
        <v>23</v>
      </c>
      <c r="F24" s="17" t="s">
        <v>32</v>
      </c>
      <c r="G24" s="17">
        <v>7</v>
      </c>
      <c r="H24" s="17">
        <v>3</v>
      </c>
      <c r="I24" s="17">
        <v>2000</v>
      </c>
      <c r="J24" s="17" t="s">
        <v>40</v>
      </c>
      <c r="K24" s="3">
        <v>60000000</v>
      </c>
    </row>
    <row r="25" spans="1:11">
      <c r="A25" s="2">
        <v>51971088</v>
      </c>
      <c r="B25" s="1" t="s">
        <v>14</v>
      </c>
      <c r="C25" s="1" t="s">
        <v>15</v>
      </c>
      <c r="D25" s="1" t="s">
        <v>21</v>
      </c>
      <c r="E25" s="1" t="s">
        <v>20</v>
      </c>
      <c r="F25" s="17" t="s">
        <v>33</v>
      </c>
      <c r="G25" s="17">
        <v>7</v>
      </c>
      <c r="H25" s="17">
        <v>3</v>
      </c>
      <c r="I25" s="17">
        <v>2000</v>
      </c>
      <c r="J25" s="17" t="s">
        <v>40</v>
      </c>
      <c r="K25" s="3">
        <v>60000000</v>
      </c>
    </row>
    <row r="26" spans="1:11">
      <c r="A26" s="2">
        <v>51971088</v>
      </c>
      <c r="B26" s="1" t="s">
        <v>14</v>
      </c>
      <c r="C26" s="1" t="s">
        <v>15</v>
      </c>
      <c r="D26" s="1" t="s">
        <v>21</v>
      </c>
      <c r="E26" s="1" t="s">
        <v>20</v>
      </c>
      <c r="F26" s="17" t="s">
        <v>33</v>
      </c>
      <c r="G26" s="17">
        <v>7</v>
      </c>
      <c r="H26" s="17">
        <v>3</v>
      </c>
      <c r="I26" s="17">
        <v>2000</v>
      </c>
      <c r="J26" s="17" t="s">
        <v>40</v>
      </c>
      <c r="K26" s="3">
        <v>60000000</v>
      </c>
    </row>
    <row r="27" spans="1:11">
      <c r="A27" s="2">
        <v>53971088</v>
      </c>
      <c r="B27" s="1" t="s">
        <v>16</v>
      </c>
      <c r="C27" s="1" t="s">
        <v>17</v>
      </c>
      <c r="D27" s="1" t="s">
        <v>21</v>
      </c>
      <c r="E27" s="1" t="s">
        <v>20</v>
      </c>
      <c r="F27" s="17" t="s">
        <v>34</v>
      </c>
      <c r="G27" s="17">
        <v>7</v>
      </c>
      <c r="H27" s="17">
        <v>3</v>
      </c>
      <c r="I27" s="17">
        <v>2000</v>
      </c>
      <c r="J27" s="17" t="s">
        <v>38</v>
      </c>
      <c r="K27" s="3">
        <v>60000000</v>
      </c>
    </row>
    <row r="28" spans="1:11">
      <c r="A28" s="2">
        <v>53971088</v>
      </c>
      <c r="B28" s="1" t="s">
        <v>16</v>
      </c>
      <c r="C28" s="1" t="s">
        <v>17</v>
      </c>
      <c r="D28" s="1" t="s">
        <v>21</v>
      </c>
      <c r="E28" s="1" t="s">
        <v>20</v>
      </c>
      <c r="F28" s="17" t="s">
        <v>34</v>
      </c>
      <c r="G28" s="17">
        <v>7</v>
      </c>
      <c r="H28" s="17">
        <v>3</v>
      </c>
      <c r="I28" s="17">
        <v>2000</v>
      </c>
      <c r="J28" s="17" t="s">
        <v>38</v>
      </c>
      <c r="K28" s="3">
        <v>60000000</v>
      </c>
    </row>
    <row r="29" spans="1:11">
      <c r="A29" s="2">
        <v>55971088</v>
      </c>
      <c r="B29" s="1" t="s">
        <v>18</v>
      </c>
      <c r="C29" s="1" t="s">
        <v>19</v>
      </c>
      <c r="D29" s="1" t="s">
        <v>21</v>
      </c>
      <c r="E29" s="1" t="s">
        <v>20</v>
      </c>
      <c r="F29" s="17" t="s">
        <v>35</v>
      </c>
      <c r="G29" s="17">
        <v>7</v>
      </c>
      <c r="H29" s="17">
        <v>3</v>
      </c>
      <c r="I29" s="17">
        <v>2000</v>
      </c>
      <c r="J29" s="17" t="s">
        <v>38</v>
      </c>
      <c r="K29" s="3">
        <v>60000000</v>
      </c>
    </row>
    <row r="30" spans="1:11">
      <c r="A30" s="2">
        <v>49971088</v>
      </c>
      <c r="B30" s="1" t="s">
        <v>12</v>
      </c>
      <c r="C30" s="1" t="s">
        <v>13</v>
      </c>
      <c r="D30" s="1" t="s">
        <v>21</v>
      </c>
      <c r="E30" s="1" t="s">
        <v>24</v>
      </c>
      <c r="F30" s="17" t="s">
        <v>36</v>
      </c>
      <c r="G30" s="17">
        <v>10</v>
      </c>
      <c r="H30" s="17">
        <v>4</v>
      </c>
      <c r="I30" s="17">
        <v>2000</v>
      </c>
      <c r="J30" s="17" t="s">
        <v>39</v>
      </c>
      <c r="K30" s="3">
        <v>18000000</v>
      </c>
    </row>
    <row r="31" spans="1:11">
      <c r="A31" s="2">
        <v>51971088</v>
      </c>
      <c r="B31" s="1" t="s">
        <v>14</v>
      </c>
      <c r="C31" s="1" t="s">
        <v>15</v>
      </c>
      <c r="D31" s="1" t="s">
        <v>21</v>
      </c>
      <c r="E31" s="1" t="s">
        <v>24</v>
      </c>
      <c r="F31" s="17" t="s">
        <v>37</v>
      </c>
      <c r="G31" s="17">
        <v>10</v>
      </c>
      <c r="H31" s="17">
        <v>4</v>
      </c>
      <c r="I31" s="17">
        <v>2000</v>
      </c>
      <c r="J31" s="17" t="s">
        <v>39</v>
      </c>
      <c r="K31" s="3">
        <v>18000000</v>
      </c>
    </row>
    <row r="32" spans="1:11">
      <c r="A32" s="2">
        <v>53971088</v>
      </c>
      <c r="B32" s="1" t="s">
        <v>16</v>
      </c>
      <c r="C32" s="1" t="s">
        <v>17</v>
      </c>
      <c r="D32" s="1" t="s">
        <v>21</v>
      </c>
      <c r="E32" s="1" t="s">
        <v>25</v>
      </c>
      <c r="F32" s="17" t="s">
        <v>33</v>
      </c>
      <c r="G32" s="17">
        <v>10</v>
      </c>
      <c r="H32" s="17">
        <v>4</v>
      </c>
      <c r="I32" s="17">
        <v>2000</v>
      </c>
      <c r="J32" s="17" t="s">
        <v>40</v>
      </c>
      <c r="K32" s="3">
        <v>60000000</v>
      </c>
    </row>
    <row r="33" spans="1:11">
      <c r="A33" s="2">
        <v>55971088</v>
      </c>
      <c r="B33" s="1" t="s">
        <v>18</v>
      </c>
      <c r="C33" s="1" t="s">
        <v>19</v>
      </c>
      <c r="D33" s="1" t="s">
        <v>21</v>
      </c>
      <c r="E33" s="1" t="s">
        <v>25</v>
      </c>
      <c r="F33" s="17" t="s">
        <v>34</v>
      </c>
      <c r="G33" s="17">
        <v>10</v>
      </c>
      <c r="H33" s="17">
        <v>4</v>
      </c>
      <c r="I33" s="17">
        <v>2000</v>
      </c>
      <c r="J33" s="17" t="s">
        <v>40</v>
      </c>
      <c r="K33" s="3">
        <v>60000000</v>
      </c>
    </row>
    <row r="34" spans="1:11">
      <c r="A34" s="2">
        <v>49971088</v>
      </c>
      <c r="B34" s="1" t="s">
        <v>12</v>
      </c>
      <c r="C34" s="1" t="s">
        <v>13</v>
      </c>
      <c r="D34" s="1" t="s">
        <v>21</v>
      </c>
      <c r="E34" s="1" t="s">
        <v>23</v>
      </c>
      <c r="F34" s="17" t="s">
        <v>36</v>
      </c>
      <c r="G34" s="17">
        <v>15</v>
      </c>
      <c r="H34" s="17">
        <v>4</v>
      </c>
      <c r="I34" s="17">
        <v>2000</v>
      </c>
      <c r="J34" s="17" t="s">
        <v>39</v>
      </c>
      <c r="K34" s="3">
        <v>17000000</v>
      </c>
    </row>
    <row r="35" spans="1:11">
      <c r="A35" s="2">
        <v>51971088</v>
      </c>
      <c r="B35" s="1" t="s">
        <v>14</v>
      </c>
      <c r="C35" s="1" t="s">
        <v>15</v>
      </c>
      <c r="D35" s="1" t="s">
        <v>21</v>
      </c>
      <c r="E35" s="1" t="s">
        <v>23</v>
      </c>
      <c r="F35" s="17" t="s">
        <v>36</v>
      </c>
      <c r="G35" s="17">
        <v>15</v>
      </c>
      <c r="H35" s="17">
        <v>4</v>
      </c>
      <c r="I35" s="17">
        <v>2000</v>
      </c>
      <c r="J35" s="17" t="s">
        <v>38</v>
      </c>
      <c r="K35" s="3">
        <v>19000000</v>
      </c>
    </row>
    <row r="36" spans="1:11">
      <c r="A36" s="2">
        <v>53971088</v>
      </c>
      <c r="B36" s="1" t="s">
        <v>16</v>
      </c>
      <c r="C36" s="1" t="s">
        <v>17</v>
      </c>
      <c r="D36" s="1" t="s">
        <v>20</v>
      </c>
      <c r="E36" s="1" t="s">
        <v>21</v>
      </c>
      <c r="F36" s="17" t="s">
        <v>33</v>
      </c>
      <c r="G36" s="17">
        <v>15</v>
      </c>
      <c r="H36" s="17">
        <v>4</v>
      </c>
      <c r="I36" s="17">
        <v>2000</v>
      </c>
      <c r="J36" s="17" t="s">
        <v>38</v>
      </c>
      <c r="K36" s="3">
        <v>42000000</v>
      </c>
    </row>
    <row r="37" spans="1:11">
      <c r="A37" s="2">
        <v>45971088</v>
      </c>
      <c r="B37" s="1" t="s">
        <v>8</v>
      </c>
      <c r="C37" s="1" t="s">
        <v>9</v>
      </c>
      <c r="D37" s="1" t="s">
        <v>21</v>
      </c>
      <c r="E37" s="1" t="s">
        <v>25</v>
      </c>
      <c r="F37" s="17" t="s">
        <v>35</v>
      </c>
      <c r="G37" s="17">
        <v>15</v>
      </c>
      <c r="H37" s="17">
        <v>4</v>
      </c>
      <c r="I37" s="17">
        <v>2000</v>
      </c>
      <c r="J37" s="17" t="s">
        <v>40</v>
      </c>
      <c r="K37" s="3">
        <v>60000000</v>
      </c>
    </row>
    <row r="38" spans="1:11">
      <c r="A38" s="2">
        <v>47971088</v>
      </c>
      <c r="B38" s="1" t="s">
        <v>10</v>
      </c>
      <c r="C38" s="1" t="s">
        <v>11</v>
      </c>
      <c r="D38" s="1" t="s">
        <v>21</v>
      </c>
      <c r="E38" s="1" t="s">
        <v>23</v>
      </c>
      <c r="F38" s="17" t="s">
        <v>36</v>
      </c>
      <c r="G38" s="17">
        <v>15</v>
      </c>
      <c r="H38" s="17">
        <v>4</v>
      </c>
      <c r="I38" s="17">
        <v>2000</v>
      </c>
      <c r="J38" s="17" t="s">
        <v>39</v>
      </c>
      <c r="K38" s="3">
        <v>60000000</v>
      </c>
    </row>
    <row r="39" spans="1:11">
      <c r="A39" s="2">
        <v>55971088</v>
      </c>
      <c r="B39" s="1" t="s">
        <v>18</v>
      </c>
      <c r="C39" s="1" t="s">
        <v>19</v>
      </c>
      <c r="D39" s="1" t="s">
        <v>20</v>
      </c>
      <c r="E39" s="1" t="s">
        <v>24</v>
      </c>
      <c r="F39" s="17" t="s">
        <v>34</v>
      </c>
      <c r="G39" s="17">
        <v>15</v>
      </c>
      <c r="H39" s="17">
        <v>4</v>
      </c>
      <c r="I39" s="17">
        <v>2000</v>
      </c>
      <c r="J39" s="17" t="s">
        <v>39</v>
      </c>
      <c r="K39" s="3">
        <v>60000000</v>
      </c>
    </row>
    <row r="40" spans="1:11">
      <c r="A40" s="2">
        <v>55971088</v>
      </c>
      <c r="B40" s="1" t="s">
        <v>18</v>
      </c>
      <c r="C40" s="1" t="s">
        <v>19</v>
      </c>
      <c r="D40" s="1" t="s">
        <v>21</v>
      </c>
      <c r="E40" s="1" t="s">
        <v>25</v>
      </c>
      <c r="F40" s="17" t="s">
        <v>34</v>
      </c>
      <c r="G40" s="17">
        <v>10</v>
      </c>
      <c r="H40" s="17">
        <v>9</v>
      </c>
      <c r="I40" s="17">
        <v>2001</v>
      </c>
      <c r="J40" s="17" t="s">
        <v>40</v>
      </c>
      <c r="K40" s="3">
        <v>17000000</v>
      </c>
    </row>
    <row r="41" spans="1:11">
      <c r="A41" s="2">
        <v>49971088</v>
      </c>
      <c r="B41" s="1" t="s">
        <v>12</v>
      </c>
      <c r="C41" s="1" t="s">
        <v>13</v>
      </c>
      <c r="D41" s="1" t="s">
        <v>21</v>
      </c>
      <c r="E41" s="1" t="s">
        <v>24</v>
      </c>
      <c r="F41" s="17" t="s">
        <v>36</v>
      </c>
      <c r="G41" s="17">
        <v>10</v>
      </c>
      <c r="H41" s="17">
        <v>9</v>
      </c>
      <c r="I41" s="17">
        <v>2001</v>
      </c>
      <c r="J41" s="17" t="s">
        <v>39</v>
      </c>
      <c r="K41" s="3">
        <v>42000000</v>
      </c>
    </row>
    <row r="42" spans="1:11">
      <c r="A42" s="2">
        <v>51971088</v>
      </c>
      <c r="B42" s="1" t="s">
        <v>14</v>
      </c>
      <c r="C42" s="1" t="s">
        <v>15</v>
      </c>
      <c r="D42" s="1" t="s">
        <v>21</v>
      </c>
      <c r="E42" s="1" t="s">
        <v>24</v>
      </c>
      <c r="F42" s="17" t="s">
        <v>37</v>
      </c>
      <c r="G42" s="17">
        <v>10</v>
      </c>
      <c r="H42" s="17">
        <v>9</v>
      </c>
      <c r="I42" s="17">
        <v>2001</v>
      </c>
      <c r="J42" s="17" t="s">
        <v>39</v>
      </c>
      <c r="K42" s="3">
        <v>60000000</v>
      </c>
    </row>
    <row r="43" spans="1:11">
      <c r="A43" s="2">
        <v>53971088</v>
      </c>
      <c r="B43" s="1" t="s">
        <v>16</v>
      </c>
      <c r="C43" s="1" t="s">
        <v>17</v>
      </c>
      <c r="D43" s="1" t="s">
        <v>21</v>
      </c>
      <c r="E43" s="1" t="s">
        <v>25</v>
      </c>
      <c r="F43" s="17" t="s">
        <v>33</v>
      </c>
      <c r="G43" s="17">
        <v>10</v>
      </c>
      <c r="H43" s="17">
        <v>9</v>
      </c>
      <c r="I43" s="17">
        <v>2001</v>
      </c>
      <c r="J43" s="17" t="s">
        <v>40</v>
      </c>
      <c r="K43" s="3">
        <v>60000000</v>
      </c>
    </row>
    <row r="44" spans="1:11">
      <c r="A44" s="2">
        <v>45971088</v>
      </c>
      <c r="B44" s="1" t="s">
        <v>8</v>
      </c>
      <c r="C44" s="1" t="s">
        <v>9</v>
      </c>
      <c r="D44" s="1" t="s">
        <v>21</v>
      </c>
      <c r="E44" s="1" t="s">
        <v>25</v>
      </c>
      <c r="F44" s="17" t="s">
        <v>35</v>
      </c>
      <c r="G44" s="17">
        <v>15</v>
      </c>
      <c r="H44" s="17">
        <v>9</v>
      </c>
      <c r="I44" s="17">
        <v>2001</v>
      </c>
      <c r="J44" s="17" t="s">
        <v>40</v>
      </c>
      <c r="K44" s="3">
        <v>19000000</v>
      </c>
    </row>
    <row r="45" spans="1:11">
      <c r="A45" s="2">
        <v>51971088</v>
      </c>
      <c r="B45" s="1" t="s">
        <v>14</v>
      </c>
      <c r="C45" s="1" t="s">
        <v>15</v>
      </c>
      <c r="D45" s="1" t="s">
        <v>21</v>
      </c>
      <c r="E45" s="1" t="s">
        <v>23</v>
      </c>
      <c r="F45" s="17" t="s">
        <v>36</v>
      </c>
      <c r="G45" s="17">
        <v>15</v>
      </c>
      <c r="H45" s="17">
        <v>15</v>
      </c>
      <c r="I45" s="17">
        <v>2001</v>
      </c>
      <c r="J45" s="17" t="s">
        <v>38</v>
      </c>
      <c r="K45" s="3">
        <v>12000000</v>
      </c>
    </row>
    <row r="46" spans="1:11">
      <c r="A46" s="2">
        <v>49971088</v>
      </c>
      <c r="B46" s="1" t="s">
        <v>12</v>
      </c>
      <c r="C46" s="1" t="s">
        <v>13</v>
      </c>
      <c r="D46" s="1" t="s">
        <v>21</v>
      </c>
      <c r="E46" s="1" t="s">
        <v>23</v>
      </c>
      <c r="F46" s="17" t="s">
        <v>36</v>
      </c>
      <c r="G46" s="17">
        <v>15</v>
      </c>
      <c r="H46" s="17">
        <v>15</v>
      </c>
      <c r="I46" s="17">
        <v>2001</v>
      </c>
      <c r="J46" s="17" t="s">
        <v>39</v>
      </c>
      <c r="K46" s="3">
        <v>25000000</v>
      </c>
    </row>
    <row r="47" spans="1:11">
      <c r="A47" s="2">
        <v>55971088</v>
      </c>
      <c r="B47" s="1" t="s">
        <v>18</v>
      </c>
      <c r="C47" s="1" t="s">
        <v>19</v>
      </c>
      <c r="D47" s="1" t="s">
        <v>20</v>
      </c>
      <c r="E47" s="1" t="s">
        <v>24</v>
      </c>
      <c r="F47" s="17" t="s">
        <v>34</v>
      </c>
      <c r="G47" s="17">
        <v>15</v>
      </c>
      <c r="H47" s="17">
        <v>15</v>
      </c>
      <c r="I47" s="17">
        <v>2001</v>
      </c>
      <c r="J47" s="17" t="s">
        <v>38</v>
      </c>
      <c r="K47" s="3">
        <v>25000000</v>
      </c>
    </row>
    <row r="48" spans="1:11">
      <c r="A48" s="2">
        <v>47971088</v>
      </c>
      <c r="B48" s="1" t="s">
        <v>10</v>
      </c>
      <c r="C48" s="1" t="s">
        <v>11</v>
      </c>
      <c r="D48" s="1" t="s">
        <v>21</v>
      </c>
      <c r="E48" s="1" t="s">
        <v>23</v>
      </c>
      <c r="F48" s="17" t="s">
        <v>36</v>
      </c>
      <c r="G48" s="17">
        <v>15</v>
      </c>
      <c r="H48" s="17">
        <v>15</v>
      </c>
      <c r="I48" s="17">
        <v>2001</v>
      </c>
      <c r="J48" s="17" t="s">
        <v>39</v>
      </c>
      <c r="K48" s="3">
        <v>42000000</v>
      </c>
    </row>
    <row r="49" spans="1:11">
      <c r="A49" s="2">
        <v>53971088</v>
      </c>
      <c r="B49" s="1" t="s">
        <v>16</v>
      </c>
      <c r="C49" s="1" t="s">
        <v>17</v>
      </c>
      <c r="D49" s="1" t="s">
        <v>20</v>
      </c>
      <c r="E49" s="1" t="s">
        <v>23</v>
      </c>
      <c r="F49" s="17" t="s">
        <v>33</v>
      </c>
      <c r="G49" s="17">
        <v>15</v>
      </c>
      <c r="H49" s="17">
        <v>15</v>
      </c>
      <c r="I49" s="17">
        <v>2001</v>
      </c>
      <c r="J49" s="17" t="s">
        <v>38</v>
      </c>
      <c r="K49" s="3">
        <v>45000000</v>
      </c>
    </row>
    <row r="50" spans="1:11">
      <c r="F50" s="17"/>
      <c r="G50" s="17"/>
      <c r="H50" s="17"/>
      <c r="I50" s="17"/>
      <c r="J50" s="17"/>
      <c r="K50" s="3"/>
    </row>
    <row r="51" spans="1:11">
      <c r="K51" s="3"/>
    </row>
  </sheetData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"/>
  <sheetViews>
    <sheetView topLeftCell="A4" workbookViewId="0">
      <selection activeCell="B20" sqref="B20:H31"/>
    </sheetView>
  </sheetViews>
  <sheetFormatPr baseColWidth="10" defaultRowHeight="12.75"/>
  <sheetData>
    <row r="20" spans="1:1">
      <c r="A20" s="11" t="s">
        <v>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12"/>
  <sheetViews>
    <sheetView tabSelected="1" topLeftCell="A73" zoomScale="70" zoomScaleNormal="70" workbookViewId="0">
      <selection activeCell="T89" sqref="T89"/>
    </sheetView>
  </sheetViews>
  <sheetFormatPr baseColWidth="10" defaultRowHeight="12.75"/>
  <cols>
    <col min="1" max="1" width="26.5703125" customWidth="1"/>
    <col min="2" max="2" width="20.5703125" customWidth="1"/>
    <col min="3" max="3" width="19.42578125" customWidth="1"/>
    <col min="4" max="4" width="11.7109375" bestFit="1" customWidth="1"/>
    <col min="5" max="5" width="14.28515625" customWidth="1"/>
    <col min="6" max="6" width="18.7109375" bestFit="1" customWidth="1"/>
    <col min="7" max="8" width="11.7109375" bestFit="1" customWidth="1"/>
  </cols>
  <sheetData>
    <row r="1" spans="1:36" ht="17.25">
      <c r="A1" s="19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</row>
    <row r="2" spans="1:36" ht="28.5">
      <c r="A2" s="21" t="s">
        <v>72</v>
      </c>
      <c r="B2" s="41" t="s">
        <v>50</v>
      </c>
      <c r="C2" s="42"/>
      <c r="D2" s="42"/>
      <c r="E2" s="42"/>
      <c r="F2" s="42"/>
      <c r="G2" s="42"/>
      <c r="H2" s="43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ht="18">
      <c r="B3" s="24" t="s">
        <v>53</v>
      </c>
      <c r="C3" s="24" t="s">
        <v>54</v>
      </c>
      <c r="D3" s="24" t="s">
        <v>55</v>
      </c>
      <c r="E3" s="24" t="s">
        <v>56</v>
      </c>
      <c r="F3" s="24" t="s">
        <v>57</v>
      </c>
      <c r="G3" s="24" t="s">
        <v>58</v>
      </c>
      <c r="H3" s="24" t="s">
        <v>56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6" ht="20.25">
      <c r="B4" s="31" t="s">
        <v>51</v>
      </c>
      <c r="C4" s="31">
        <f>SUM(Datos!K2,Datos!K8,Datos!K10:K35,Datos!K37:K38,Datos!K40:K45,Datos!K46,Datos!K48)</f>
        <v>1499000000</v>
      </c>
      <c r="D4" s="33">
        <f>C4/$C$6</f>
        <v>0.83139212423738218</v>
      </c>
      <c r="E4" s="34">
        <f>D4*100%</f>
        <v>0.83139212423738218</v>
      </c>
      <c r="F4" s="31">
        <v>1499000000</v>
      </c>
      <c r="G4" s="33">
        <f>F4/$C$6</f>
        <v>0.83139212423738218</v>
      </c>
      <c r="H4" s="34">
        <f>G4*100%</f>
        <v>0.83139212423738218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36" ht="20.25">
      <c r="B5" s="31" t="s">
        <v>52</v>
      </c>
      <c r="C5" s="31">
        <f>SUM(Datos!K49,Datos!K47,Datos!K39,Datos!K36,Datos!K9,Datos!K3:K7)</f>
        <v>304000000</v>
      </c>
      <c r="D5" s="33">
        <f>C5/$C$6</f>
        <v>0.16860787576261785</v>
      </c>
      <c r="E5" s="34">
        <f>D5*100%</f>
        <v>0.16860787576261785</v>
      </c>
      <c r="F5" s="31">
        <f>F4+C5</f>
        <v>1803000000</v>
      </c>
      <c r="G5" s="31">
        <f>F5/$C$6</f>
        <v>1</v>
      </c>
      <c r="H5" s="34">
        <f>G5*100%</f>
        <v>1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20.25">
      <c r="B6" s="31" t="s">
        <v>59</v>
      </c>
      <c r="C6" s="31">
        <f>SUM(C4:C5)</f>
        <v>1803000000</v>
      </c>
      <c r="D6" s="35">
        <f>C6/$C$6</f>
        <v>1</v>
      </c>
      <c r="E6" s="34">
        <f>D6*100%</f>
        <v>1</v>
      </c>
      <c r="F6" s="31">
        <f>F4+C5</f>
        <v>1803000000</v>
      </c>
      <c r="G6" s="31">
        <f>F6/$C$6</f>
        <v>1</v>
      </c>
      <c r="H6" s="34">
        <f>G6*100%</f>
        <v>1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1:36"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 ht="19.5">
      <c r="B9" s="38" t="s">
        <v>60</v>
      </c>
      <c r="C9" s="39"/>
      <c r="D9" s="39"/>
      <c r="E9" s="39"/>
      <c r="F9" s="39"/>
      <c r="G9" s="39"/>
      <c r="H9" s="40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ht="20.25">
      <c r="B10" s="23" t="s">
        <v>53</v>
      </c>
      <c r="C10" s="23" t="s">
        <v>54</v>
      </c>
      <c r="D10" s="23" t="s">
        <v>55</v>
      </c>
      <c r="E10" s="23" t="s">
        <v>56</v>
      </c>
      <c r="F10" s="23" t="s">
        <v>57</v>
      </c>
      <c r="G10" s="23" t="s">
        <v>58</v>
      </c>
      <c r="H10" s="23" t="s">
        <v>56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ht="20.25">
      <c r="B11" s="31" t="s">
        <v>51</v>
      </c>
      <c r="C11" s="31">
        <f>COUNTIF(Datos!D2:D49,"MEDELLIN")</f>
        <v>38</v>
      </c>
      <c r="D11" s="33">
        <f>C11/$C$13</f>
        <v>0.79166666666666663</v>
      </c>
      <c r="E11" s="34">
        <f>D11*100%</f>
        <v>0.79166666666666663</v>
      </c>
      <c r="F11" s="31">
        <v>38</v>
      </c>
      <c r="G11" s="33">
        <f>F11/$C$13</f>
        <v>0.79166666666666663</v>
      </c>
      <c r="H11" s="34">
        <f>G11*100%</f>
        <v>0.79166666666666663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36" ht="20.25">
      <c r="B12" s="31" t="s">
        <v>52</v>
      </c>
      <c r="C12" s="31">
        <f>COUNTIF(Datos!D2:D49,"BOGOTA")</f>
        <v>10</v>
      </c>
      <c r="D12" s="33">
        <f>C12/$C$13</f>
        <v>0.20833333333333334</v>
      </c>
      <c r="E12" s="34">
        <f>D12*100%</f>
        <v>0.20833333333333334</v>
      </c>
      <c r="F12" s="31">
        <f>F11+C12</f>
        <v>48</v>
      </c>
      <c r="G12" s="35">
        <f>F12/$C$13</f>
        <v>1</v>
      </c>
      <c r="H12" s="34">
        <f>G12*100%</f>
        <v>1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ht="20.25">
      <c r="B13" s="31" t="s">
        <v>59</v>
      </c>
      <c r="C13" s="31">
        <f>SUM(C11:C12)</f>
        <v>48</v>
      </c>
      <c r="D13" s="35">
        <f>C13/$C$13</f>
        <v>1</v>
      </c>
      <c r="E13" s="34">
        <f>D13*100%</f>
        <v>1</v>
      </c>
      <c r="F13" s="31">
        <v>48</v>
      </c>
      <c r="G13" s="35">
        <f>F13/$C$13</f>
        <v>1</v>
      </c>
      <c r="H13" s="34">
        <f>G13*100%</f>
        <v>1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36"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36"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6"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6"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1:36"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1:36"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1:36"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6"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36"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6"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</row>
    <row r="25" spans="1:36"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1:36" ht="24.75">
      <c r="A26" s="22" t="s">
        <v>73</v>
      </c>
      <c r="B26" s="44" t="s">
        <v>61</v>
      </c>
      <c r="C26" s="45"/>
      <c r="D26" s="45"/>
      <c r="E26" s="45"/>
      <c r="F26" s="45"/>
      <c r="G26" s="45"/>
      <c r="H26" s="46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1:36" ht="22.5">
      <c r="B27" s="47" t="s">
        <v>62</v>
      </c>
      <c r="C27" s="47" t="s">
        <v>54</v>
      </c>
      <c r="D27" s="47" t="s">
        <v>55</v>
      </c>
      <c r="E27" s="47" t="s">
        <v>56</v>
      </c>
      <c r="F27" s="47" t="s">
        <v>63</v>
      </c>
      <c r="G27" s="47" t="s">
        <v>58</v>
      </c>
      <c r="H27" s="47" t="s">
        <v>56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1:36" ht="22.5">
      <c r="B28" s="32" t="s">
        <v>38</v>
      </c>
      <c r="C28" s="32">
        <f>COUNTIF(Datos!J2:J49,"JUAN DAVID")</f>
        <v>19</v>
      </c>
      <c r="D28" s="36">
        <f>C28/$C$31</f>
        <v>0.39583333333333331</v>
      </c>
      <c r="E28" s="37">
        <f>D28*100%</f>
        <v>0.39583333333333331</v>
      </c>
      <c r="F28" s="32">
        <v>19</v>
      </c>
      <c r="G28" s="36">
        <f>F28/$C$31</f>
        <v>0.39583333333333331</v>
      </c>
      <c r="H28" s="37">
        <f>G28*100%</f>
        <v>0.39583333333333331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</row>
    <row r="29" spans="1:36" ht="22.5">
      <c r="B29" s="32" t="s">
        <v>39</v>
      </c>
      <c r="C29" s="32">
        <f>COUNTIF(Datos!J2:J49,"FRANCISCO")</f>
        <v>17</v>
      </c>
      <c r="D29" s="36">
        <f>C29/$C$31</f>
        <v>0.35416666666666669</v>
      </c>
      <c r="E29" s="37">
        <f>D29*100%</f>
        <v>0.35416666666666669</v>
      </c>
      <c r="F29" s="32">
        <f>F28+C29</f>
        <v>36</v>
      </c>
      <c r="G29" s="32">
        <f>F29/$C$31</f>
        <v>0.75</v>
      </c>
      <c r="H29" s="37">
        <f>G29*100%</f>
        <v>0.75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1:36" ht="22.5">
      <c r="B30" s="32" t="s">
        <v>40</v>
      </c>
      <c r="C30" s="32">
        <f>COUNTIF(Datos!J2:J49,"DIEGO")</f>
        <v>12</v>
      </c>
      <c r="D30" s="32">
        <f>C30/$C$31</f>
        <v>0.25</v>
      </c>
      <c r="E30" s="37">
        <f>D30*100%</f>
        <v>0.25</v>
      </c>
      <c r="F30" s="32">
        <f>F29+C30</f>
        <v>48</v>
      </c>
      <c r="G30" s="32">
        <f>F30/$C$31</f>
        <v>1</v>
      </c>
      <c r="H30" s="37">
        <f>G30*100%</f>
        <v>1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</row>
    <row r="31" spans="1:36" ht="22.5">
      <c r="B31" s="32" t="s">
        <v>64</v>
      </c>
      <c r="C31" s="32">
        <f>SUM(C28:C30)</f>
        <v>48</v>
      </c>
      <c r="D31" s="32">
        <f>C31/$C$31</f>
        <v>1</v>
      </c>
      <c r="E31" s="37">
        <f>D31*100%</f>
        <v>1</v>
      </c>
      <c r="F31" s="32">
        <v>48</v>
      </c>
      <c r="G31" s="32">
        <f>F31/$C$31</f>
        <v>1</v>
      </c>
      <c r="H31" s="37">
        <f>G31*100%</f>
        <v>1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</row>
    <row r="33" spans="1:36" ht="17.25">
      <c r="A33" s="20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1:36"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36"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1:36"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1:36"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1:36"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1:36"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1" spans="1:36"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1:36">
      <c r="B42" s="48" t="s">
        <v>65</v>
      </c>
      <c r="C42" s="48"/>
      <c r="D42" s="12"/>
      <c r="E42" s="12"/>
      <c r="F42" s="12"/>
      <c r="G42" s="12"/>
      <c r="H42" s="12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</row>
    <row r="43" spans="1:36" ht="0.75" customHeight="1">
      <c r="B43" s="48"/>
      <c r="C43" s="48"/>
      <c r="D43" s="12"/>
      <c r="E43" s="12"/>
      <c r="F43" s="12"/>
      <c r="G43" s="12"/>
      <c r="H43" s="12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1:36" ht="35.25" customHeight="1">
      <c r="A44" s="25" t="s">
        <v>74</v>
      </c>
      <c r="B44" s="49"/>
      <c r="C44" s="49"/>
      <c r="D44" s="16"/>
      <c r="E44" s="16"/>
      <c r="F44" s="16"/>
      <c r="G44" s="16"/>
      <c r="H44" s="16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1:36" ht="24.75" customHeight="1">
      <c r="B45" s="50" t="s">
        <v>5</v>
      </c>
      <c r="C45" s="50" t="s">
        <v>66</v>
      </c>
      <c r="D45" s="15"/>
      <c r="E45" s="15"/>
      <c r="F45" s="15"/>
      <c r="G45" s="15"/>
      <c r="H45" s="15"/>
      <c r="I45" s="12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1:36" ht="24">
      <c r="B46" s="50">
        <v>3</v>
      </c>
      <c r="C46" s="50">
        <f>AVERAGE(Datos!K2:K29)</f>
        <v>37214285.714285716</v>
      </c>
      <c r="D46" s="13"/>
      <c r="E46" s="13"/>
      <c r="F46" s="13"/>
      <c r="G46" s="13"/>
      <c r="H46" s="13"/>
      <c r="I46" s="12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1:36" ht="24">
      <c r="B47" s="50">
        <v>4</v>
      </c>
      <c r="C47" s="50">
        <f>AVERAGE(Datos!K30:K39)</f>
        <v>41400000</v>
      </c>
      <c r="D47" s="13"/>
      <c r="E47" s="13"/>
      <c r="F47" s="13"/>
      <c r="G47" s="13"/>
      <c r="H47" s="13"/>
      <c r="I47" s="12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</row>
    <row r="48" spans="1:36" ht="24">
      <c r="B48" s="50">
        <v>9</v>
      </c>
      <c r="C48" s="50">
        <f>AVERAGE(Datos!K40:K44)</f>
        <v>39600000</v>
      </c>
      <c r="D48" s="13"/>
      <c r="E48" s="13"/>
      <c r="F48" s="13"/>
      <c r="G48" s="13"/>
      <c r="H48" s="13"/>
      <c r="I48" s="12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</row>
    <row r="49" spans="1:36" ht="24">
      <c r="B49" s="50">
        <v>15</v>
      </c>
      <c r="C49" s="50">
        <f>AVERAGE(Datos!K45:K49)</f>
        <v>29800000</v>
      </c>
      <c r="D49" s="13"/>
      <c r="E49" s="13"/>
      <c r="F49" s="13"/>
      <c r="G49" s="13"/>
      <c r="H49" s="13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</row>
    <row r="50" spans="1:36">
      <c r="B50" s="14"/>
      <c r="C50" s="14"/>
      <c r="D50" s="13"/>
      <c r="E50" s="13"/>
      <c r="F50" s="13"/>
      <c r="G50" s="13"/>
      <c r="H50" s="13"/>
      <c r="I50" s="12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1:36">
      <c r="D51" s="12"/>
      <c r="F51" s="12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1:36">
      <c r="F52" s="12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  <row r="53" spans="1:36">
      <c r="F53" s="12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1:36"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</row>
    <row r="55" spans="1:36">
      <c r="F55" s="12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</row>
    <row r="56" spans="1:36"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</row>
    <row r="57" spans="1:36"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1:36"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</row>
    <row r="59" spans="1:36"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</row>
    <row r="60" spans="1:36"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</row>
    <row r="61" spans="1:36"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</row>
    <row r="62" spans="1:36" ht="21">
      <c r="A62" s="26" t="s">
        <v>75</v>
      </c>
      <c r="B62" s="30" t="s">
        <v>69</v>
      </c>
      <c r="C62" s="30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</row>
    <row r="63" spans="1:36" ht="15">
      <c r="B63" s="51" t="s">
        <v>67</v>
      </c>
      <c r="C63" s="51" t="s">
        <v>68</v>
      </c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1:36" ht="18.75" customHeight="1">
      <c r="B64" s="52" t="s">
        <v>27</v>
      </c>
      <c r="C64" s="55">
        <f>MIN(Datos!K2,Datos!K12,Datos!K18,Datos!K22)</f>
        <v>12000000</v>
      </c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</row>
    <row r="65" spans="1:36" ht="15">
      <c r="B65" s="52" t="s">
        <v>28</v>
      </c>
      <c r="C65" s="55">
        <f>MIN(Datos!K3:K4,Datos!K16:K17)</f>
        <v>17000000</v>
      </c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</row>
    <row r="66" spans="1:36" ht="15">
      <c r="B66" s="52" t="s">
        <v>30</v>
      </c>
      <c r="C66" s="55">
        <f>MIN(Datos!K5,Datos!K7)</f>
        <v>18000000</v>
      </c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</row>
    <row r="67" spans="1:36" ht="30">
      <c r="B67" s="52" t="s">
        <v>31</v>
      </c>
      <c r="C67" s="55">
        <f>MIN(Datos!K6,Datos!K9)</f>
        <v>18000000</v>
      </c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</row>
    <row r="68" spans="1:36" ht="15">
      <c r="B68" s="52" t="s">
        <v>26</v>
      </c>
      <c r="C68" s="55">
        <f>MIN(Datos!K8,Datos!K11)</f>
        <v>25000000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</row>
    <row r="69" spans="1:36" ht="15">
      <c r="B69" s="52" t="s">
        <v>29</v>
      </c>
      <c r="C69" s="55">
        <f>MIN(Datos!K10,Datos!K13)</f>
        <v>45000000</v>
      </c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</row>
    <row r="70" spans="1:36" ht="15">
      <c r="B70" s="52" t="s">
        <v>36</v>
      </c>
      <c r="C70" s="55">
        <f>MIN(Datos!K14,Datos!K19:K21,Datos!K30,Datos!K34:K35,Datos!K38,Datos!K41,Datos!K45:K46,Datos!K48)</f>
        <v>12000000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</row>
    <row r="71" spans="1:36" ht="30">
      <c r="B71" s="52" t="s">
        <v>35</v>
      </c>
      <c r="C71" s="55">
        <f>MIN(Datos!K15,Datos!K29,Datos!K37,Datos!K44)</f>
        <v>17000000</v>
      </c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</row>
    <row r="72" spans="1:36" ht="30">
      <c r="B72" s="52" t="s">
        <v>32</v>
      </c>
      <c r="C72" s="55">
        <f>MIN(Datos!K23,Datos!K24)</f>
        <v>60000000</v>
      </c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</row>
    <row r="73" spans="1:36" ht="30">
      <c r="B73" s="52" t="s">
        <v>33</v>
      </c>
      <c r="C73" s="55">
        <f>MIN(Datos!K25:K26,Datos!K32,Datos!K36,Datos!K43,Datos!K49)</f>
        <v>42000000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</row>
    <row r="74" spans="1:36" ht="30">
      <c r="B74" s="52" t="s">
        <v>34</v>
      </c>
      <c r="C74" s="55">
        <f>MIN(Datos!K27:K28,Datos!K33,Datos!K39:K40,Datos!K47)</f>
        <v>17000000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</row>
    <row r="75" spans="1:36" ht="30">
      <c r="B75" s="52" t="s">
        <v>37</v>
      </c>
      <c r="C75" s="55">
        <f>MIN(Datos!K31,Datos!K42)</f>
        <v>18000000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</row>
    <row r="76" spans="1:36"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</row>
    <row r="77" spans="1:36"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</row>
    <row r="78" spans="1:36" ht="24">
      <c r="A78" s="26" t="s">
        <v>76</v>
      </c>
      <c r="B78" s="54" t="s">
        <v>70</v>
      </c>
      <c r="C78" s="54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</row>
    <row r="79" spans="1:36" ht="19.5">
      <c r="B79" s="53" t="s">
        <v>6</v>
      </c>
      <c r="C79" s="53" t="s">
        <v>68</v>
      </c>
      <c r="E79" s="11" t="s">
        <v>6</v>
      </c>
      <c r="F79">
        <v>2000</v>
      </c>
      <c r="G79">
        <v>2011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</row>
    <row r="80" spans="1:36" ht="19.5">
      <c r="B80" s="53">
        <v>2000</v>
      </c>
      <c r="C80" s="53">
        <f>MAX(Datos!K2:K39)</f>
        <v>60000000</v>
      </c>
      <c r="E80" s="11" t="s">
        <v>68</v>
      </c>
      <c r="F80">
        <v>60000000</v>
      </c>
      <c r="G80">
        <v>60000000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</row>
    <row r="81" spans="2:36" ht="19.5">
      <c r="B81" s="53">
        <v>2001</v>
      </c>
      <c r="C81" s="53">
        <f>MAX(Datos!K40:K49)</f>
        <v>60000000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</row>
    <row r="82" spans="2:36"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</row>
    <row r="83" spans="2:36"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</row>
    <row r="84" spans="2:36"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</row>
    <row r="85" spans="2:36"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</row>
    <row r="86" spans="2:36"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</row>
    <row r="87" spans="2:36"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</row>
    <row r="88" spans="2:36"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</row>
    <row r="89" spans="2:36"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</row>
    <row r="90" spans="2:36"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</row>
    <row r="91" spans="2:36"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</row>
    <row r="92" spans="2:36"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</row>
    <row r="93" spans="2:36"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</row>
    <row r="94" spans="2:36"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</row>
    <row r="95" spans="2:36"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</row>
    <row r="96" spans="2:36">
      <c r="B96" s="27"/>
      <c r="C96" s="2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</row>
    <row r="97" spans="2:36">
      <c r="B97" s="27"/>
      <c r="C97" s="2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</row>
    <row r="98" spans="2:36">
      <c r="B98" s="29"/>
      <c r="C98" s="2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</row>
    <row r="99" spans="2:36"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</row>
    <row r="100" spans="2:36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</row>
    <row r="101" spans="2:36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</row>
    <row r="102" spans="2:36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</row>
    <row r="103" spans="2:36"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</row>
    <row r="104" spans="2:36"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</row>
    <row r="105" spans="2:36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</row>
    <row r="106" spans="2:36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</row>
    <row r="107" spans="2:36"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</row>
    <row r="108" spans="2:36"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</row>
    <row r="109" spans="2:36"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</row>
    <row r="110" spans="2:36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</row>
    <row r="111" spans="2:36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</row>
    <row r="112" spans="2:36"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</row>
    <row r="113" spans="2:36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</row>
    <row r="114" spans="2:36"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</row>
    <row r="115" spans="2:36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</row>
    <row r="116" spans="2:36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</row>
    <row r="117" spans="2:36"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</row>
    <row r="118" spans="2:36"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</row>
    <row r="119" spans="2:36"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</row>
    <row r="120" spans="2:36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</row>
    <row r="121" spans="2:36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</row>
    <row r="122" spans="2:36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</row>
    <row r="123" spans="2:36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</row>
    <row r="124" spans="2:36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</row>
    <row r="125" spans="2:36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</row>
    <row r="126" spans="2:36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</row>
    <row r="127" spans="2:36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</row>
    <row r="128" spans="2:36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</row>
    <row r="129" spans="2:36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</row>
    <row r="130" spans="2:36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</row>
    <row r="131" spans="2:36"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</row>
    <row r="132" spans="2:36"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</row>
    <row r="133" spans="2:36"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</row>
    <row r="134" spans="2:36"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</row>
    <row r="135" spans="2:36"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</row>
    <row r="136" spans="2:36"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</row>
    <row r="137" spans="2:36"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</row>
    <row r="138" spans="2:36"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</row>
    <row r="139" spans="2:36"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</row>
    <row r="140" spans="2:36"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</row>
    <row r="141" spans="2:36"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</row>
    <row r="142" spans="2:36"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</row>
    <row r="143" spans="2:36"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</row>
    <row r="144" spans="2:36"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</row>
    <row r="145" spans="2:36"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</row>
    <row r="146" spans="2:36"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</row>
    <row r="147" spans="2:36"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</row>
    <row r="148" spans="2:36"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</row>
    <row r="149" spans="2:36"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</row>
    <row r="150" spans="2:36"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</row>
    <row r="151" spans="2:36"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</row>
    <row r="152" spans="2:36"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</row>
    <row r="153" spans="2:36"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</row>
    <row r="154" spans="2:36"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</row>
    <row r="155" spans="2:36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</row>
    <row r="156" spans="2:36"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</row>
    <row r="157" spans="2:36"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</row>
    <row r="158" spans="2:36"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</row>
    <row r="159" spans="2:36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</row>
    <row r="160" spans="2:36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</row>
    <row r="161" spans="2:36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</row>
    <row r="162" spans="2:36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</row>
    <row r="163" spans="2:36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</row>
    <row r="164" spans="2:36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</row>
    <row r="165" spans="2:36"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</row>
    <row r="166" spans="2:36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</row>
    <row r="167" spans="2:36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</row>
    <row r="168" spans="2:36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</row>
    <row r="169" spans="2:36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</row>
    <row r="170" spans="2:36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</row>
    <row r="171" spans="2:36"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</row>
    <row r="172" spans="2:36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</row>
    <row r="173" spans="2:36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</row>
    <row r="174" spans="2:36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</row>
    <row r="175" spans="2:36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</row>
    <row r="176" spans="2:36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</row>
    <row r="177" spans="2:36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</row>
    <row r="178" spans="2:36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</row>
    <row r="179" spans="2:36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</row>
    <row r="180" spans="2:36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</row>
    <row r="181" spans="2:36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</row>
    <row r="182" spans="2:36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</row>
    <row r="183" spans="2:36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</row>
    <row r="184" spans="2:36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</row>
    <row r="185" spans="2:36"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</row>
    <row r="186" spans="2:36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</row>
    <row r="187" spans="2:36"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</row>
    <row r="188" spans="2:36"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</row>
    <row r="189" spans="2:36"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</row>
    <row r="190" spans="2:36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</row>
    <row r="191" spans="2:36"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</row>
    <row r="192" spans="2:36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</row>
    <row r="193" spans="2:36"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</row>
    <row r="194" spans="2:36"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</row>
    <row r="195" spans="2:36"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</row>
    <row r="196" spans="2:36"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</row>
    <row r="197" spans="2:36"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</row>
    <row r="198" spans="2:36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</row>
    <row r="199" spans="2:36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</row>
    <row r="200" spans="2:36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</row>
    <row r="201" spans="2:36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</row>
    <row r="202" spans="2:36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</row>
    <row r="203" spans="2:36"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</row>
    <row r="204" spans="2:36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</row>
    <row r="205" spans="2:36"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</row>
    <row r="206" spans="2:36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</row>
    <row r="207" spans="2:36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</row>
    <row r="208" spans="2:36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</row>
    <row r="209" spans="2:36"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</row>
    <row r="210" spans="2:36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</row>
    <row r="211" spans="2:36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</row>
    <row r="212" spans="2:36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</row>
  </sheetData>
  <mergeCells count="9">
    <mergeCell ref="B96:C96"/>
    <mergeCell ref="B97:C97"/>
    <mergeCell ref="B98:C98"/>
    <mergeCell ref="B2:H2"/>
    <mergeCell ref="B9:H9"/>
    <mergeCell ref="B26:H26"/>
    <mergeCell ref="B62:C62"/>
    <mergeCell ref="B78:C78"/>
    <mergeCell ref="B42:C44"/>
  </mergeCells>
  <pageMargins left="0.7" right="0.7" top="0.75" bottom="0.75" header="0.3" footer="0.3"/>
  <pageSetup orientation="portrait" r:id="rId1"/>
  <ignoredErrors>
    <ignoredError sqref="C46:C49 C80:C8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Cuestionario</vt:lpstr>
      <vt:lpstr>Datos</vt:lpstr>
      <vt:lpstr>Hoja1</vt:lpstr>
      <vt:lpstr>Soluciones</vt:lpstr>
    </vt:vector>
  </TitlesOfParts>
  <Company>comfama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SUBTOTALES</dc:title>
  <dc:creator>IRIE JUANDA</dc:creator>
  <cp:lastModifiedBy>usuario</cp:lastModifiedBy>
  <cp:lastPrinted>2001-05-07T19:13:17Z</cp:lastPrinted>
  <dcterms:created xsi:type="dcterms:W3CDTF">2001-05-05T09:29:24Z</dcterms:created>
  <dcterms:modified xsi:type="dcterms:W3CDTF">2013-07-24T22:33:10Z</dcterms:modified>
</cp:coreProperties>
</file>